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1 JAVNA NAROČILA\1 JAVNA NAROČILA - V PRIPRAVI\JN Ulica ob gozdu 3\Projektna dokumentacija\"/>
    </mc:Choice>
  </mc:AlternateContent>
  <bookViews>
    <workbookView xWindow="0" yWindow="0" windowWidth="28800" windowHeight="10725"/>
  </bookViews>
  <sheets>
    <sheet name="rekapitulacija" sheetId="1" r:id="rId1"/>
    <sheet name="A-gradbena in zaključna dela" sheetId="2" r:id="rId2"/>
    <sheet name="B-elektroinstalacije" sheetId="18" r:id="rId3"/>
    <sheet name="C-strojne_inštalacije" sheetId="21" r:id="rId4"/>
    <sheet name="D-zunanja ureditev" sheetId="20" r:id="rId5"/>
  </sheets>
  <externalReferences>
    <externalReference r:id="rId6"/>
  </externalReferences>
  <definedNames>
    <definedName name="_xlnm._FilterDatabase" localSheetId="1" hidden="1">'A-gradbena in zaključna dela'!$F$1:$F$518</definedName>
    <definedName name="_xlnm._FilterDatabase" localSheetId="4" hidden="1">'D-zunanja ureditev'!$F$1:$F$293</definedName>
    <definedName name="BETONSKA" localSheetId="2">'[1]gradbena dela'!#REF!</definedName>
    <definedName name="BETONSKA" localSheetId="3">'[1]gradbena dela'!#REF!</definedName>
    <definedName name="BETONSKA" localSheetId="4">'D-zunanja ureditev'!#REF!</definedName>
    <definedName name="BETONSKA">'A-gradbena in zaključna dela'!#REF!</definedName>
    <definedName name="gd" localSheetId="2">[1]rekapitulacija!#REF!</definedName>
    <definedName name="gd" localSheetId="3">[1]rekapitulacija!#REF!</definedName>
    <definedName name="gd" localSheetId="4">rekapitulacija!#REF!</definedName>
    <definedName name="gd">rekapitulacija!#REF!</definedName>
    <definedName name="KROVSKA" localSheetId="2">'B-elektroinstalacije'!#REF!</definedName>
    <definedName name="KROVSKA" localSheetId="3">'C-strojne_inštalacije'!#REF!</definedName>
    <definedName name="KROVSKA" localSheetId="4">#REF!</definedName>
    <definedName name="KROVSKA">#REF!</definedName>
    <definedName name="_xlnm.Print_Area" localSheetId="1">'A-gradbena in zaključna dela'!$A$1:$G$425</definedName>
    <definedName name="_xlnm.Print_Area" localSheetId="2">'B-elektroinstalacije'!$A$1:$G$267</definedName>
    <definedName name="_xlnm.Print_Area" localSheetId="3">'C-strojne_inštalacije'!$A$1:$G$476</definedName>
    <definedName name="_xlnm.Print_Area" localSheetId="4">'D-zunanja ureditev'!$A$1:$G$200</definedName>
    <definedName name="_xlnm.Print_Area" localSheetId="0">rekapitulacija!$A$1:$F$117</definedName>
    <definedName name="_xlnm.Print_Titles" localSheetId="1">'A-gradbena in zaključna dela'!$1:$5</definedName>
    <definedName name="_xlnm.Print_Titles" localSheetId="2">'B-elektroinstalacije'!$1:$5</definedName>
    <definedName name="_xlnm.Print_Titles" localSheetId="3">'C-strojne_inštalacije'!$1:$5</definedName>
    <definedName name="_xlnm.Print_Titles" localSheetId="4">'D-zunanja ureditev'!$1:$5</definedName>
    <definedName name="_xlnm.Print_Titles" localSheetId="0">rekapitulacija!$1:$1</definedName>
    <definedName name="ZEMELJSKA" localSheetId="2">'[1]gradbena dela'!#REF!</definedName>
    <definedName name="ZEMELJSKA" localSheetId="3">'[1]gradbena dela'!#REF!</definedName>
    <definedName name="ZEMELJSKA" localSheetId="4">'D-zunanja ureditev'!#REF!</definedName>
    <definedName name="ZEMELJSKA">'A-gradbena in zaključna dela'!#REF!</definedName>
  </definedNames>
  <calcPr calcId="152511" fullPrecision="0"/>
</workbook>
</file>

<file path=xl/calcChain.xml><?xml version="1.0" encoding="utf-8"?>
<calcChain xmlns="http://schemas.openxmlformats.org/spreadsheetml/2006/main">
  <c r="G18" i="21" l="1"/>
  <c r="F18" i="21"/>
  <c r="G105" i="21"/>
  <c r="F105" i="21"/>
  <c r="F261" i="21"/>
  <c r="G261" i="21"/>
  <c r="G12" i="18"/>
  <c r="F12" i="18"/>
  <c r="G159" i="18"/>
  <c r="F159" i="18"/>
  <c r="F194" i="18"/>
  <c r="F191" i="18"/>
  <c r="F188" i="18"/>
  <c r="E111" i="1" l="1"/>
  <c r="D111" i="1"/>
  <c r="F103" i="21" l="1"/>
  <c r="F140" i="20" l="1"/>
  <c r="G140" i="20" s="1"/>
  <c r="G138" i="20"/>
  <c r="F138" i="20"/>
  <c r="D186" i="20"/>
  <c r="D182" i="20"/>
  <c r="G407" i="21" l="1"/>
  <c r="G406" i="21"/>
  <c r="G405" i="21"/>
  <c r="G399" i="21"/>
  <c r="G398" i="21"/>
  <c r="G397" i="21"/>
  <c r="F407" i="21"/>
  <c r="F406" i="21"/>
  <c r="F405" i="21"/>
  <c r="G404" i="21"/>
  <c r="F404" i="21"/>
  <c r="G403" i="21"/>
  <c r="F403" i="21"/>
  <c r="G402" i="21"/>
  <c r="F402" i="21"/>
  <c r="G401" i="21"/>
  <c r="F401" i="21"/>
  <c r="G400" i="21"/>
  <c r="F400" i="21"/>
  <c r="F399" i="21"/>
  <c r="F398" i="21"/>
  <c r="F397" i="21"/>
  <c r="G463" i="21"/>
  <c r="F463" i="21"/>
  <c r="G462" i="21"/>
  <c r="F462" i="21"/>
  <c r="G461" i="21"/>
  <c r="F461" i="21"/>
  <c r="G460" i="21"/>
  <c r="F460" i="21"/>
  <c r="G459" i="21"/>
  <c r="F459" i="21"/>
  <c r="G458" i="21"/>
  <c r="F458" i="21"/>
  <c r="G457" i="21"/>
  <c r="F457" i="21"/>
  <c r="G456" i="21"/>
  <c r="F456" i="21"/>
  <c r="G455" i="21"/>
  <c r="F455" i="21"/>
  <c r="G454" i="21"/>
  <c r="F454" i="21"/>
  <c r="G453" i="21"/>
  <c r="F453" i="21"/>
  <c r="G449" i="21"/>
  <c r="F449" i="21"/>
  <c r="G448" i="21"/>
  <c r="F448" i="21"/>
  <c r="G447" i="21"/>
  <c r="F447" i="21"/>
  <c r="G446" i="21"/>
  <c r="F446" i="21"/>
  <c r="G445" i="21"/>
  <c r="F445" i="21"/>
  <c r="G444" i="21"/>
  <c r="F444" i="21"/>
  <c r="G443" i="21"/>
  <c r="F443" i="21"/>
  <c r="G442" i="21"/>
  <c r="F442" i="21"/>
  <c r="G441" i="21"/>
  <c r="F441" i="21"/>
  <c r="G440" i="21"/>
  <c r="F440" i="21"/>
  <c r="G439" i="21"/>
  <c r="F439" i="21"/>
  <c r="G471" i="21"/>
  <c r="F471" i="21"/>
  <c r="G467" i="21"/>
  <c r="F467" i="21"/>
  <c r="F100" i="21"/>
  <c r="F97" i="21"/>
  <c r="G435" i="21"/>
  <c r="F435" i="21"/>
  <c r="G434" i="21"/>
  <c r="F434" i="21"/>
  <c r="G433" i="21"/>
  <c r="F433" i="21"/>
  <c r="G432" i="21"/>
  <c r="F432" i="21"/>
  <c r="G431" i="21"/>
  <c r="F431" i="21"/>
  <c r="G430" i="21"/>
  <c r="F430" i="21"/>
  <c r="G429" i="21"/>
  <c r="F429" i="21"/>
  <c r="G428" i="21"/>
  <c r="F428" i="21"/>
  <c r="G427" i="21"/>
  <c r="F427" i="21"/>
  <c r="G426" i="21"/>
  <c r="F426" i="21"/>
  <c r="G425" i="21"/>
  <c r="F425" i="21"/>
  <c r="G421" i="21"/>
  <c r="F421" i="21"/>
  <c r="G420" i="21"/>
  <c r="F420" i="21"/>
  <c r="G419" i="21"/>
  <c r="F419" i="21"/>
  <c r="G418" i="21"/>
  <c r="F418" i="21"/>
  <c r="G417" i="21"/>
  <c r="F417" i="21"/>
  <c r="G416" i="21"/>
  <c r="F416" i="21"/>
  <c r="G415" i="21"/>
  <c r="F415" i="21"/>
  <c r="G414" i="21"/>
  <c r="F414" i="21"/>
  <c r="G413" i="21"/>
  <c r="F413" i="21"/>
  <c r="G412" i="21"/>
  <c r="F412" i="21"/>
  <c r="G411" i="21"/>
  <c r="F411" i="21"/>
  <c r="G393" i="21"/>
  <c r="F393" i="21"/>
  <c r="G390" i="21"/>
  <c r="F390" i="21"/>
  <c r="G389" i="21"/>
  <c r="F389" i="21"/>
  <c r="G388" i="21"/>
  <c r="F388" i="21"/>
  <c r="G387" i="21"/>
  <c r="F387" i="21"/>
  <c r="G386" i="21"/>
  <c r="F386" i="21"/>
  <c r="G385" i="21"/>
  <c r="F385" i="21"/>
  <c r="G384" i="21"/>
  <c r="F384" i="21"/>
  <c r="G383" i="21"/>
  <c r="F383" i="21"/>
  <c r="G382" i="21"/>
  <c r="F382" i="21"/>
  <c r="G381" i="21"/>
  <c r="F381" i="21"/>
  <c r="G380" i="21"/>
  <c r="F380" i="21"/>
  <c r="G379" i="21"/>
  <c r="F379" i="21"/>
  <c r="G378" i="21"/>
  <c r="F378" i="21"/>
  <c r="G377" i="21"/>
  <c r="F377" i="21"/>
  <c r="G376" i="21"/>
  <c r="F376" i="21"/>
  <c r="G375" i="21"/>
  <c r="F375" i="21"/>
  <c r="G374" i="21"/>
  <c r="F374" i="21"/>
  <c r="G373" i="21"/>
  <c r="F373" i="21"/>
  <c r="G372" i="21"/>
  <c r="F372" i="21"/>
  <c r="G371" i="21"/>
  <c r="F371" i="21"/>
  <c r="G370" i="21"/>
  <c r="F370" i="21"/>
  <c r="G369" i="21"/>
  <c r="F369" i="21"/>
  <c r="G368" i="21"/>
  <c r="F368" i="21"/>
  <c r="G364" i="21"/>
  <c r="F364" i="21"/>
  <c r="G363" i="21"/>
  <c r="F363" i="21"/>
  <c r="G362" i="21"/>
  <c r="F362" i="21"/>
  <c r="G361" i="21"/>
  <c r="F361" i="21"/>
  <c r="G360" i="21"/>
  <c r="F360" i="21"/>
  <c r="G359" i="21"/>
  <c r="F359" i="21"/>
  <c r="G358" i="21"/>
  <c r="F358" i="21"/>
  <c r="G357" i="21"/>
  <c r="F357" i="21"/>
  <c r="G356" i="21"/>
  <c r="F356" i="21"/>
  <c r="G355" i="21"/>
  <c r="F355" i="21"/>
  <c r="G354" i="21"/>
  <c r="F354" i="21"/>
  <c r="G350" i="21"/>
  <c r="F350" i="21"/>
  <c r="G349" i="21"/>
  <c r="F349" i="21"/>
  <c r="G348" i="21"/>
  <c r="F348" i="21"/>
  <c r="G347" i="21"/>
  <c r="F347" i="21"/>
  <c r="G346" i="21"/>
  <c r="F346" i="21"/>
  <c r="G345" i="21"/>
  <c r="F345" i="21"/>
  <c r="G344" i="21"/>
  <c r="F344" i="21"/>
  <c r="G343" i="21"/>
  <c r="F343" i="21"/>
  <c r="G342" i="21"/>
  <c r="F342" i="21"/>
  <c r="G338" i="21"/>
  <c r="F338" i="21"/>
  <c r="G337" i="21"/>
  <c r="F337" i="21"/>
  <c r="G336" i="21"/>
  <c r="F336" i="21"/>
  <c r="G335" i="21"/>
  <c r="F335" i="21"/>
  <c r="G334" i="21"/>
  <c r="F334" i="21"/>
  <c r="G333" i="21"/>
  <c r="F333" i="21"/>
  <c r="G332" i="21"/>
  <c r="F332" i="21"/>
  <c r="G331" i="21"/>
  <c r="F331" i="21"/>
  <c r="G330" i="21"/>
  <c r="F330" i="21"/>
  <c r="G329" i="21"/>
  <c r="F329" i="21"/>
  <c r="G328" i="21"/>
  <c r="F328" i="21"/>
  <c r="G324" i="21"/>
  <c r="F324" i="21"/>
  <c r="G323" i="21"/>
  <c r="F323" i="21"/>
  <c r="G322" i="21"/>
  <c r="F322" i="21"/>
  <c r="G321" i="21"/>
  <c r="F321" i="21"/>
  <c r="G320" i="21"/>
  <c r="F320" i="21"/>
  <c r="G319" i="21"/>
  <c r="F319" i="21"/>
  <c r="G318" i="21"/>
  <c r="F318" i="21"/>
  <c r="G317" i="21"/>
  <c r="F317" i="21"/>
  <c r="G316" i="21"/>
  <c r="F316" i="21"/>
  <c r="G315" i="21"/>
  <c r="F315" i="21"/>
  <c r="G314" i="21"/>
  <c r="F314" i="21"/>
  <c r="G313" i="21"/>
  <c r="F313" i="21"/>
  <c r="G312" i="21"/>
  <c r="F312" i="21"/>
  <c r="G311" i="21"/>
  <c r="F311" i="21"/>
  <c r="G310" i="21"/>
  <c r="F310" i="21"/>
  <c r="G309" i="21"/>
  <c r="F309" i="21"/>
  <c r="G308" i="21"/>
  <c r="F308" i="21"/>
  <c r="G307" i="21"/>
  <c r="F307" i="21"/>
  <c r="G306" i="21"/>
  <c r="F306" i="21"/>
  <c r="G305" i="21"/>
  <c r="F305" i="21"/>
  <c r="G304" i="21"/>
  <c r="F304" i="21"/>
  <c r="G303" i="21"/>
  <c r="F303" i="21"/>
  <c r="G302" i="21"/>
  <c r="F302" i="21"/>
  <c r="G301" i="21"/>
  <c r="F301" i="21"/>
  <c r="G300" i="21"/>
  <c r="F300" i="21"/>
  <c r="G299" i="21"/>
  <c r="F299" i="21"/>
  <c r="G298" i="21"/>
  <c r="F298" i="21"/>
  <c r="G297" i="21"/>
  <c r="F297" i="21"/>
  <c r="G296" i="21"/>
  <c r="F296" i="21"/>
  <c r="G295" i="21"/>
  <c r="F295" i="21"/>
  <c r="G294" i="21"/>
  <c r="F294" i="21"/>
  <c r="G290" i="21"/>
  <c r="F290" i="21"/>
  <c r="G289" i="21"/>
  <c r="F289" i="21"/>
  <c r="G288" i="21"/>
  <c r="F288" i="21"/>
  <c r="G287" i="21"/>
  <c r="F287" i="21"/>
  <c r="G286" i="21"/>
  <c r="F286" i="21"/>
  <c r="G285" i="21"/>
  <c r="F285" i="21"/>
  <c r="G284" i="21"/>
  <c r="F284" i="21"/>
  <c r="G283" i="21"/>
  <c r="F283" i="21"/>
  <c r="G282" i="21"/>
  <c r="F282" i="21"/>
  <c r="G278" i="21"/>
  <c r="F278" i="21"/>
  <c r="G277" i="21"/>
  <c r="F277" i="21"/>
  <c r="G276" i="21"/>
  <c r="F276" i="21"/>
  <c r="G275" i="21"/>
  <c r="F275" i="21"/>
  <c r="G274" i="21"/>
  <c r="F274" i="21"/>
  <c r="G273" i="21"/>
  <c r="F273" i="21"/>
  <c r="G272" i="21"/>
  <c r="F272" i="21"/>
  <c r="G271" i="21"/>
  <c r="F271" i="21"/>
  <c r="G270" i="21"/>
  <c r="F270" i="21"/>
  <c r="G269" i="21"/>
  <c r="F269" i="21"/>
  <c r="G268" i="21"/>
  <c r="F268" i="21"/>
  <c r="G267" i="21"/>
  <c r="F267" i="21"/>
  <c r="G266" i="21"/>
  <c r="F266" i="21"/>
  <c r="G265" i="21"/>
  <c r="F265" i="21"/>
  <c r="F473" i="21" l="1"/>
  <c r="D90" i="1" s="1"/>
  <c r="G473" i="21"/>
  <c r="E90" i="1" s="1"/>
  <c r="F259" i="21" l="1"/>
  <c r="F258" i="21"/>
  <c r="F257" i="21"/>
  <c r="F256" i="21"/>
  <c r="F255" i="21"/>
  <c r="F254" i="21"/>
  <c r="F253" i="21"/>
  <c r="F252" i="21"/>
  <c r="F251" i="21"/>
  <c r="F250" i="21"/>
  <c r="F249" i="21"/>
  <c r="F245" i="21"/>
  <c r="F244" i="21"/>
  <c r="F243" i="21"/>
  <c r="F242" i="21"/>
  <c r="F241" i="21"/>
  <c r="F240" i="21"/>
  <c r="F239" i="21"/>
  <c r="F238" i="21"/>
  <c r="F237" i="21"/>
  <c r="F236" i="21"/>
  <c r="F235" i="21"/>
  <c r="F231" i="21"/>
  <c r="F230" i="21"/>
  <c r="F229" i="21"/>
  <c r="F228" i="21"/>
  <c r="F227" i="21"/>
  <c r="F226" i="21"/>
  <c r="F225" i="21"/>
  <c r="F224" i="21"/>
  <c r="F223" i="21"/>
  <c r="F222" i="21"/>
  <c r="F221" i="21"/>
  <c r="F217" i="21"/>
  <c r="F216" i="21"/>
  <c r="F215" i="21"/>
  <c r="F214" i="21"/>
  <c r="F213" i="21"/>
  <c r="F212" i="21"/>
  <c r="F211" i="21"/>
  <c r="F210" i="21"/>
  <c r="F209" i="21"/>
  <c r="F208" i="21"/>
  <c r="F207" i="21"/>
  <c r="F203" i="21"/>
  <c r="F202" i="21"/>
  <c r="F201" i="21"/>
  <c r="F200" i="21"/>
  <c r="F199" i="21"/>
  <c r="F198" i="21"/>
  <c r="F197" i="21"/>
  <c r="F196" i="21"/>
  <c r="F195" i="21"/>
  <c r="F194" i="21"/>
  <c r="F193" i="21"/>
  <c r="F189" i="21"/>
  <c r="F188" i="21"/>
  <c r="F187" i="21"/>
  <c r="F186" i="21"/>
  <c r="F185" i="21"/>
  <c r="F184" i="21"/>
  <c r="F183" i="21"/>
  <c r="F182" i="21"/>
  <c r="F181" i="21"/>
  <c r="F180" i="21"/>
  <c r="F179" i="21"/>
  <c r="F175" i="21"/>
  <c r="F174" i="21"/>
  <c r="F173" i="21"/>
  <c r="F172" i="21"/>
  <c r="F171" i="21"/>
  <c r="F170" i="21"/>
  <c r="F169" i="21"/>
  <c r="F168" i="21"/>
  <c r="F167" i="21"/>
  <c r="F166" i="21"/>
  <c r="F165" i="21"/>
  <c r="E88" i="1" l="1"/>
  <c r="F161" i="21"/>
  <c r="F160" i="21"/>
  <c r="F159" i="21"/>
  <c r="F158" i="21"/>
  <c r="F157" i="21"/>
  <c r="F156" i="21"/>
  <c r="F155" i="21"/>
  <c r="F154" i="21"/>
  <c r="F153" i="21"/>
  <c r="F152" i="21"/>
  <c r="F151" i="21"/>
  <c r="F147" i="21"/>
  <c r="F146" i="21"/>
  <c r="F145" i="21"/>
  <c r="F144" i="21"/>
  <c r="F143" i="21"/>
  <c r="F142" i="21"/>
  <c r="F141" i="21"/>
  <c r="F140" i="21"/>
  <c r="F139" i="21"/>
  <c r="F138" i="21"/>
  <c r="F137" i="21"/>
  <c r="F133" i="21"/>
  <c r="F132" i="21"/>
  <c r="F131" i="21"/>
  <c r="F130" i="21"/>
  <c r="F129" i="21"/>
  <c r="F128" i="21"/>
  <c r="F127" i="21"/>
  <c r="F126" i="21"/>
  <c r="F125" i="21"/>
  <c r="F124" i="21"/>
  <c r="F123" i="21"/>
  <c r="F119" i="21"/>
  <c r="F118" i="21"/>
  <c r="F117" i="21"/>
  <c r="F116" i="21"/>
  <c r="F115" i="21"/>
  <c r="F114" i="21"/>
  <c r="F113" i="21"/>
  <c r="F112" i="21"/>
  <c r="F111" i="21"/>
  <c r="F110" i="21"/>
  <c r="F109" i="21"/>
  <c r="F93" i="21"/>
  <c r="F89" i="21"/>
  <c r="F85" i="21"/>
  <c r="F81" i="21"/>
  <c r="F77" i="21"/>
  <c r="F73" i="21"/>
  <c r="F69" i="21"/>
  <c r="F65" i="21"/>
  <c r="G61" i="21"/>
  <c r="F61" i="21"/>
  <c r="F54" i="21"/>
  <c r="F46" i="21"/>
  <c r="F42" i="21"/>
  <c r="F38" i="21"/>
  <c r="G57" i="21"/>
  <c r="F57" i="21"/>
  <c r="F49" i="21"/>
  <c r="G42" i="21"/>
  <c r="G38" i="21"/>
  <c r="F35" i="21"/>
  <c r="G16" i="21"/>
  <c r="F16" i="21"/>
  <c r="G10" i="21"/>
  <c r="F10" i="21"/>
  <c r="D86" i="1" l="1"/>
  <c r="E86" i="1"/>
  <c r="D88" i="1"/>
  <c r="D84" i="1"/>
  <c r="E84" i="1"/>
  <c r="F261" i="18"/>
  <c r="G258" i="18"/>
  <c r="F258" i="18"/>
  <c r="G255" i="18"/>
  <c r="F255" i="18"/>
  <c r="G252" i="18"/>
  <c r="F252" i="18"/>
  <c r="F263" i="18" s="1"/>
  <c r="D74" i="1" s="1"/>
  <c r="G243" i="18"/>
  <c r="F243" i="18"/>
  <c r="G240" i="18"/>
  <c r="F240" i="18"/>
  <c r="G237" i="18"/>
  <c r="F237" i="18"/>
  <c r="G234" i="18"/>
  <c r="F234" i="18"/>
  <c r="G231" i="18"/>
  <c r="F231" i="18"/>
  <c r="G228" i="18"/>
  <c r="F228" i="18"/>
  <c r="F245" i="18" s="1"/>
  <c r="D72" i="1" s="1"/>
  <c r="G225" i="18"/>
  <c r="F225" i="18"/>
  <c r="G222" i="18"/>
  <c r="F222" i="18"/>
  <c r="G219" i="18"/>
  <c r="F219" i="18"/>
  <c r="G216" i="18"/>
  <c r="F216" i="18"/>
  <c r="G213" i="18"/>
  <c r="F213" i="18"/>
  <c r="G210" i="18"/>
  <c r="F210" i="18"/>
  <c r="G207" i="18"/>
  <c r="F207" i="18"/>
  <c r="G204" i="18"/>
  <c r="F204" i="18"/>
  <c r="G200" i="18"/>
  <c r="F200" i="18"/>
  <c r="F185" i="18"/>
  <c r="F182" i="18"/>
  <c r="G179" i="18"/>
  <c r="F179" i="18"/>
  <c r="G176" i="18"/>
  <c r="F176" i="18"/>
  <c r="G173" i="18"/>
  <c r="F173" i="18"/>
  <c r="G170" i="18"/>
  <c r="F170" i="18"/>
  <c r="G167" i="18"/>
  <c r="F167" i="18"/>
  <c r="G164" i="18"/>
  <c r="F164" i="18"/>
  <c r="F157" i="18"/>
  <c r="F154" i="18"/>
  <c r="F151" i="18"/>
  <c r="F148" i="18"/>
  <c r="F145" i="18"/>
  <c r="F142" i="18"/>
  <c r="F139" i="18"/>
  <c r="F136" i="18"/>
  <c r="F133" i="18"/>
  <c r="F130" i="18"/>
  <c r="F127" i="18"/>
  <c r="F124" i="18"/>
  <c r="F121" i="18"/>
  <c r="F118" i="18"/>
  <c r="F115" i="18"/>
  <c r="F112" i="18"/>
  <c r="F109" i="18"/>
  <c r="F106" i="18"/>
  <c r="F103" i="18"/>
  <c r="F100" i="18"/>
  <c r="F98" i="18"/>
  <c r="F96" i="18"/>
  <c r="F94" i="18"/>
  <c r="G90" i="18"/>
  <c r="F87" i="18"/>
  <c r="F84" i="18"/>
  <c r="F82" i="18"/>
  <c r="F80" i="18"/>
  <c r="F78" i="18"/>
  <c r="F76" i="18"/>
  <c r="F72" i="18"/>
  <c r="F69" i="18"/>
  <c r="G66" i="18"/>
  <c r="F66" i="18"/>
  <c r="F63" i="18"/>
  <c r="F61" i="18"/>
  <c r="F59" i="18"/>
  <c r="F57" i="18"/>
  <c r="F55" i="18"/>
  <c r="F53" i="18"/>
  <c r="F51" i="18"/>
  <c r="G50" i="18"/>
  <c r="G47" i="18"/>
  <c r="F47" i="18"/>
  <c r="F44" i="18"/>
  <c r="G41" i="18"/>
  <c r="F41" i="18"/>
  <c r="G37" i="18"/>
  <c r="F37" i="18"/>
  <c r="G33" i="18"/>
  <c r="F33" i="18"/>
  <c r="F29" i="18"/>
  <c r="F23" i="18"/>
  <c r="G23" i="18" s="1"/>
  <c r="F22" i="18"/>
  <c r="G22" i="18" s="1"/>
  <c r="G21" i="18"/>
  <c r="F21" i="18"/>
  <c r="F11" i="18"/>
  <c r="G11" i="18" s="1"/>
  <c r="G10" i="18"/>
  <c r="F10" i="18"/>
  <c r="D93" i="1" l="1"/>
  <c r="E93" i="1"/>
  <c r="G194" i="18"/>
  <c r="E70" i="1" s="1"/>
  <c r="G245" i="18"/>
  <c r="D68" i="1"/>
  <c r="G263" i="18"/>
  <c r="E74" i="1" s="1"/>
  <c r="E68" i="1"/>
  <c r="D70" i="1"/>
  <c r="F475" i="21"/>
  <c r="D22" i="1" s="1"/>
  <c r="G475" i="21"/>
  <c r="E22" i="1" s="1"/>
  <c r="G298" i="2"/>
  <c r="F298" i="2"/>
  <c r="F297" i="2"/>
  <c r="G297" i="2" s="1"/>
  <c r="F409" i="2"/>
  <c r="G409" i="2" s="1"/>
  <c r="F408" i="2"/>
  <c r="G408" i="2" s="1"/>
  <c r="G407" i="2"/>
  <c r="F407" i="2"/>
  <c r="F406" i="2"/>
  <c r="G406" i="2" s="1"/>
  <c r="D38" i="20"/>
  <c r="G38" i="20" s="1"/>
  <c r="F39" i="20"/>
  <c r="G39" i="20" s="1"/>
  <c r="F38" i="20"/>
  <c r="F37" i="20"/>
  <c r="G37" i="20" s="1"/>
  <c r="F196" i="20"/>
  <c r="G196" i="20" s="1"/>
  <c r="G194" i="20"/>
  <c r="F194" i="20"/>
  <c r="F193" i="20"/>
  <c r="G193" i="20" s="1"/>
  <c r="F306" i="2"/>
  <c r="G306" i="2"/>
  <c r="F305" i="2"/>
  <c r="G305" i="2" s="1"/>
  <c r="D178" i="20"/>
  <c r="G178" i="20" s="1"/>
  <c r="F180" i="20"/>
  <c r="G180" i="20" s="1"/>
  <c r="F178" i="20"/>
  <c r="F177" i="20"/>
  <c r="G177" i="20" s="1"/>
  <c r="F188" i="20"/>
  <c r="G188" i="20" s="1"/>
  <c r="G186" i="20"/>
  <c r="F186" i="20"/>
  <c r="F185" i="20"/>
  <c r="G185" i="20" s="1"/>
  <c r="F184" i="20"/>
  <c r="G184" i="20" s="1"/>
  <c r="F182" i="20"/>
  <c r="G182" i="20"/>
  <c r="F181" i="20"/>
  <c r="G181" i="20" s="1"/>
  <c r="D371" i="2"/>
  <c r="D359" i="2"/>
  <c r="F266" i="18" l="1"/>
  <c r="G266" i="18"/>
  <c r="E72" i="1"/>
  <c r="F111" i="2"/>
  <c r="G111" i="2" s="1"/>
  <c r="F112" i="2"/>
  <c r="G112" i="2"/>
  <c r="F114" i="2"/>
  <c r="G114" i="2" s="1"/>
  <c r="C100" i="2"/>
  <c r="C96" i="2"/>
  <c r="G109" i="20"/>
  <c r="F109" i="20"/>
  <c r="F108" i="20"/>
  <c r="G108" i="20" s="1"/>
  <c r="G101" i="20"/>
  <c r="F101" i="20"/>
  <c r="F100" i="20"/>
  <c r="G100" i="20" s="1"/>
  <c r="C124" i="2" l="1"/>
  <c r="D122" i="20" l="1"/>
  <c r="D118" i="20"/>
  <c r="D174" i="20" l="1"/>
  <c r="G174" i="20" s="1"/>
  <c r="D190" i="20"/>
  <c r="F176" i="20"/>
  <c r="G176" i="20" s="1"/>
  <c r="F174" i="20"/>
  <c r="F173" i="20"/>
  <c r="G173" i="20" s="1"/>
  <c r="D166" i="20"/>
  <c r="F172" i="20"/>
  <c r="G172" i="20" s="1"/>
  <c r="F170" i="20"/>
  <c r="D170" i="20"/>
  <c r="G170" i="20" s="1"/>
  <c r="F169" i="20"/>
  <c r="G169" i="20" s="1"/>
  <c r="F168" i="20" l="1"/>
  <c r="G168" i="20" s="1"/>
  <c r="G166" i="20"/>
  <c r="F165" i="20"/>
  <c r="G165" i="20" s="1"/>
  <c r="F189" i="20"/>
  <c r="G190" i="20"/>
  <c r="F192" i="20"/>
  <c r="G192" i="20" s="1"/>
  <c r="F190" i="20"/>
  <c r="G189" i="20"/>
  <c r="D158" i="20"/>
  <c r="G158" i="20" s="1"/>
  <c r="F160" i="20"/>
  <c r="G160" i="20" s="1"/>
  <c r="F158" i="20"/>
  <c r="F157" i="20"/>
  <c r="G157" i="20" s="1"/>
  <c r="A157" i="20"/>
  <c r="A161" i="20" s="1"/>
  <c r="F166" i="20" l="1"/>
  <c r="F405" i="2" l="1"/>
  <c r="G405" i="2" s="1"/>
  <c r="F404" i="2"/>
  <c r="G404" i="2" s="1"/>
  <c r="G403" i="2"/>
  <c r="F403" i="2"/>
  <c r="F402" i="2"/>
  <c r="G402" i="2" s="1"/>
  <c r="G227" i="2"/>
  <c r="F226" i="2"/>
  <c r="G226" i="2" s="1"/>
  <c r="G223" i="2"/>
  <c r="F225" i="2"/>
  <c r="G225" i="2" s="1"/>
  <c r="F222" i="2"/>
  <c r="G222" i="2" s="1"/>
  <c r="F385" i="2"/>
  <c r="G385" i="2" s="1"/>
  <c r="G383" i="2"/>
  <c r="F383" i="2"/>
  <c r="F382" i="2"/>
  <c r="G382" i="2" s="1"/>
  <c r="F381" i="2"/>
  <c r="G381" i="2" s="1"/>
  <c r="F379" i="2"/>
  <c r="G379" i="2"/>
  <c r="F378" i="2"/>
  <c r="G378" i="2" s="1"/>
  <c r="F377" i="2"/>
  <c r="G377" i="2" s="1"/>
  <c r="F375" i="2"/>
  <c r="D375" i="2"/>
  <c r="G375" i="2" s="1"/>
  <c r="F374" i="2"/>
  <c r="G374" i="2" s="1"/>
  <c r="D367" i="2"/>
  <c r="G367" i="2" s="1"/>
  <c r="F373" i="2"/>
  <c r="G373" i="2" s="1"/>
  <c r="F371" i="2"/>
  <c r="G371" i="2"/>
  <c r="F370" i="2"/>
  <c r="G370" i="2" s="1"/>
  <c r="F369" i="2"/>
  <c r="G369" i="2" s="1"/>
  <c r="F367" i="2"/>
  <c r="F366" i="2"/>
  <c r="G366" i="2" s="1"/>
  <c r="D363" i="2"/>
  <c r="G363" i="2" s="1"/>
  <c r="F365" i="2"/>
  <c r="G365" i="2" s="1"/>
  <c r="F363" i="2"/>
  <c r="F362" i="2"/>
  <c r="G362" i="2" s="1"/>
  <c r="D302" i="2"/>
  <c r="G302" i="2" s="1"/>
  <c r="F302" i="2"/>
  <c r="F301" i="2"/>
  <c r="G301" i="2" s="1"/>
  <c r="F389" i="2"/>
  <c r="G389" i="2" s="1"/>
  <c r="G387" i="2"/>
  <c r="F387" i="2"/>
  <c r="F386" i="2"/>
  <c r="G386" i="2" s="1"/>
  <c r="F350" i="2"/>
  <c r="G350" i="2" s="1"/>
  <c r="F349" i="2"/>
  <c r="F348" i="2"/>
  <c r="G348" i="2" s="1"/>
  <c r="F227" i="2" l="1"/>
  <c r="F223" i="2"/>
  <c r="F346" i="2"/>
  <c r="G346" i="2" s="1"/>
  <c r="G345" i="2"/>
  <c r="F345" i="2"/>
  <c r="F344" i="2"/>
  <c r="G344" i="2" s="1"/>
  <c r="F164" i="20"/>
  <c r="G164" i="20" s="1"/>
  <c r="G162" i="20"/>
  <c r="F162" i="20"/>
  <c r="F161" i="20"/>
  <c r="G161" i="20" s="1"/>
  <c r="F221" i="2"/>
  <c r="G221" i="2" s="1"/>
  <c r="G219" i="2"/>
  <c r="F219" i="2"/>
  <c r="F218" i="2"/>
  <c r="G218" i="2" s="1"/>
  <c r="G105" i="20"/>
  <c r="F105" i="20"/>
  <c r="F104" i="20"/>
  <c r="G104" i="20" s="1"/>
  <c r="G97" i="20"/>
  <c r="F97" i="20"/>
  <c r="F96" i="20"/>
  <c r="G96" i="20" s="1"/>
  <c r="D391" i="2"/>
  <c r="C341" i="2"/>
  <c r="C337" i="2"/>
  <c r="G329" i="2" l="1"/>
  <c r="F329" i="2"/>
  <c r="G328" i="2"/>
  <c r="F328" i="2"/>
  <c r="G327" i="2"/>
  <c r="F327" i="2"/>
  <c r="G326" i="2"/>
  <c r="F326" i="2"/>
  <c r="G325" i="2"/>
  <c r="F325" i="2"/>
  <c r="G324" i="2"/>
  <c r="F324" i="2"/>
  <c r="G323" i="2"/>
  <c r="F323" i="2"/>
  <c r="G322" i="2"/>
  <c r="F322" i="2"/>
  <c r="G321" i="2"/>
  <c r="F321" i="2"/>
  <c r="G320" i="2"/>
  <c r="F320" i="2"/>
  <c r="G319" i="2"/>
  <c r="F319" i="2"/>
  <c r="G294" i="2"/>
  <c r="F294" i="2"/>
  <c r="G293" i="2"/>
  <c r="F293" i="2"/>
  <c r="F292" i="2"/>
  <c r="G292" i="2" s="1"/>
  <c r="C284" i="2"/>
  <c r="F284" i="2" s="1"/>
  <c r="G315" i="2"/>
  <c r="F315" i="2"/>
  <c r="G314" i="2"/>
  <c r="F314" i="2"/>
  <c r="C288" i="2"/>
  <c r="F288" i="2" s="1"/>
  <c r="C287" i="2"/>
  <c r="F287" i="2" s="1"/>
  <c r="C286" i="2"/>
  <c r="F286" i="2" s="1"/>
  <c r="C285" i="2"/>
  <c r="F285" i="2" s="1"/>
  <c r="C289" i="2"/>
  <c r="F289" i="2" s="1"/>
  <c r="C290" i="2"/>
  <c r="F290" i="2" s="1"/>
  <c r="G290" i="2"/>
  <c r="G289" i="2"/>
  <c r="G288" i="2"/>
  <c r="G287" i="2"/>
  <c r="C283" i="2"/>
  <c r="F283" i="2" s="1"/>
  <c r="C280" i="2"/>
  <c r="F280" i="2" s="1"/>
  <c r="G280" i="2"/>
  <c r="G286" i="2"/>
  <c r="G285" i="2"/>
  <c r="G284" i="2"/>
  <c r="G283" i="2"/>
  <c r="F282" i="2"/>
  <c r="G282" i="2" s="1"/>
  <c r="C279" i="2"/>
  <c r="F279" i="2" s="1"/>
  <c r="C278" i="2"/>
  <c r="F278" i="2" s="1"/>
  <c r="C276" i="2"/>
  <c r="F276" i="2" s="1"/>
  <c r="C277" i="2"/>
  <c r="F277" i="2" s="1"/>
  <c r="G279" i="2"/>
  <c r="G277" i="2"/>
  <c r="G278" i="2"/>
  <c r="G276" i="2"/>
  <c r="F275" i="2"/>
  <c r="G275" i="2" s="1"/>
  <c r="G272" i="2"/>
  <c r="F272" i="2"/>
  <c r="G271" i="2"/>
  <c r="C271" i="2"/>
  <c r="F271" i="2" s="1"/>
  <c r="F273" i="2"/>
  <c r="G273" i="2" s="1"/>
  <c r="F270" i="2"/>
  <c r="G270" i="2" s="1"/>
  <c r="C263" i="2"/>
  <c r="C267" i="2"/>
  <c r="D349" i="2" s="1"/>
  <c r="G349" i="2" s="1"/>
  <c r="C259" i="2"/>
  <c r="F195" i="2" l="1"/>
  <c r="G195" i="2" s="1"/>
  <c r="G193" i="2"/>
  <c r="F193" i="2"/>
  <c r="F192" i="2"/>
  <c r="G192" i="2" s="1"/>
  <c r="F191" i="2"/>
  <c r="G191" i="2" s="1"/>
  <c r="G189" i="2"/>
  <c r="F189" i="2"/>
  <c r="F188" i="2"/>
  <c r="G188" i="2" s="1"/>
  <c r="G252" i="2"/>
  <c r="F252" i="2"/>
  <c r="G251" i="2"/>
  <c r="F251" i="2"/>
  <c r="G250" i="2"/>
  <c r="F250" i="2"/>
  <c r="G249" i="2"/>
  <c r="F249" i="2"/>
  <c r="G248" i="2"/>
  <c r="F248" i="2"/>
  <c r="F209" i="2"/>
  <c r="G209" i="2" s="1"/>
  <c r="G208" i="2"/>
  <c r="F208" i="2"/>
  <c r="G207" i="2"/>
  <c r="F207" i="2"/>
  <c r="G206" i="2"/>
  <c r="F206" i="2"/>
  <c r="G205" i="2"/>
  <c r="F205" i="2"/>
  <c r="G204" i="2"/>
  <c r="F204" i="2"/>
  <c r="G203" i="2"/>
  <c r="F203" i="2"/>
  <c r="G202" i="2"/>
  <c r="F202" i="2"/>
  <c r="G201" i="2"/>
  <c r="F201" i="2"/>
  <c r="G200" i="2"/>
  <c r="F200" i="2"/>
  <c r="G199" i="2"/>
  <c r="F199" i="2"/>
  <c r="G198" i="2"/>
  <c r="F198" i="2"/>
  <c r="G197" i="2"/>
  <c r="C197" i="2"/>
  <c r="F197" i="2" s="1"/>
  <c r="G244" i="2"/>
  <c r="F244" i="2"/>
  <c r="G243" i="2"/>
  <c r="F243" i="2"/>
  <c r="G242" i="2"/>
  <c r="F242" i="2"/>
  <c r="G241" i="2"/>
  <c r="F241" i="2"/>
  <c r="G240" i="2"/>
  <c r="F240" i="2"/>
  <c r="G239" i="2"/>
  <c r="F239" i="2"/>
  <c r="G238" i="2"/>
  <c r="F238" i="2"/>
  <c r="G237" i="2"/>
  <c r="F237" i="2"/>
  <c r="G236" i="2"/>
  <c r="F236" i="2"/>
  <c r="G235" i="2"/>
  <c r="F235" i="2"/>
  <c r="G234" i="2"/>
  <c r="F234" i="2"/>
  <c r="F83" i="2"/>
  <c r="G83" i="2" s="1"/>
  <c r="G82" i="2"/>
  <c r="F82" i="2"/>
  <c r="G81" i="2"/>
  <c r="F81" i="2"/>
  <c r="G80" i="2"/>
  <c r="F80" i="2"/>
  <c r="G79" i="2"/>
  <c r="F79" i="2"/>
  <c r="G78" i="2"/>
  <c r="F78" i="2"/>
  <c r="G77" i="2"/>
  <c r="F77" i="2"/>
  <c r="G76" i="2"/>
  <c r="F76" i="2"/>
  <c r="G75" i="2"/>
  <c r="F75" i="2"/>
  <c r="G74" i="2"/>
  <c r="F74" i="2"/>
  <c r="G73" i="2"/>
  <c r="F73" i="2"/>
  <c r="G72" i="2"/>
  <c r="F72" i="2"/>
  <c r="G71" i="2"/>
  <c r="F71" i="2"/>
  <c r="F70" i="2"/>
  <c r="G70" i="2" s="1"/>
  <c r="C36" i="2"/>
  <c r="G19" i="2"/>
  <c r="F19" i="2"/>
  <c r="F215" i="2"/>
  <c r="G215" i="2"/>
  <c r="G185" i="2"/>
  <c r="F185" i="2"/>
  <c r="G184" i="2"/>
  <c r="F184" i="2"/>
  <c r="G183" i="2"/>
  <c r="F183" i="2"/>
  <c r="G182" i="2"/>
  <c r="F182" i="2"/>
  <c r="C176" i="2"/>
  <c r="F176" i="2" s="1"/>
  <c r="C175" i="2"/>
  <c r="F175" i="2" s="1"/>
  <c r="C167" i="2"/>
  <c r="C174" i="2"/>
  <c r="F174" i="2" s="1"/>
  <c r="C173" i="2"/>
  <c r="F173" i="2" s="1"/>
  <c r="C178" i="2"/>
  <c r="F178" i="2" s="1"/>
  <c r="C177" i="2"/>
  <c r="F177" i="2" s="1"/>
  <c r="G178" i="2"/>
  <c r="G177" i="2"/>
  <c r="G176" i="2"/>
  <c r="G175" i="2"/>
  <c r="G174" i="2"/>
  <c r="G173" i="2"/>
  <c r="C172" i="2"/>
  <c r="F172" i="2" s="1"/>
  <c r="G172" i="2"/>
  <c r="C171" i="2"/>
  <c r="F171" i="2" s="1"/>
  <c r="G171" i="2"/>
  <c r="C142" i="2"/>
  <c r="C134" i="2"/>
  <c r="C138" i="2"/>
  <c r="C146" i="2" s="1"/>
  <c r="C160" i="2"/>
  <c r="F160" i="2" s="1"/>
  <c r="G160" i="2"/>
  <c r="C159" i="2"/>
  <c r="F159" i="2" s="1"/>
  <c r="G159" i="2"/>
  <c r="C157" i="2"/>
  <c r="C158" i="2"/>
  <c r="F158" i="2" s="1"/>
  <c r="G158" i="2"/>
  <c r="F148" i="20" l="1"/>
  <c r="G148" i="20" s="1"/>
  <c r="G146" i="20"/>
  <c r="F146" i="20"/>
  <c r="F145" i="20"/>
  <c r="G145" i="20" s="1"/>
  <c r="F136" i="20"/>
  <c r="G136" i="20" s="1"/>
  <c r="G134" i="20"/>
  <c r="F134" i="20"/>
  <c r="D66" i="20"/>
  <c r="G66" i="20" s="1"/>
  <c r="D54" i="20"/>
  <c r="G54" i="20" s="1"/>
  <c r="A53" i="20"/>
  <c r="A57" i="20" s="1"/>
  <c r="A61" i="20" s="1"/>
  <c r="A65" i="20" s="1"/>
  <c r="A69" i="20" s="1"/>
  <c r="A73" i="20" s="1"/>
  <c r="A77" i="20" s="1"/>
  <c r="A81" i="20" s="1"/>
  <c r="F43" i="20"/>
  <c r="G43" i="20" s="1"/>
  <c r="G42" i="20"/>
  <c r="F42" i="20"/>
  <c r="F41" i="20"/>
  <c r="G41" i="20" s="1"/>
  <c r="F20" i="20"/>
  <c r="G20" i="20" s="1"/>
  <c r="G18" i="20"/>
  <c r="F18" i="20"/>
  <c r="A13" i="20"/>
  <c r="A17" i="20" s="1"/>
  <c r="A21" i="20" s="1"/>
  <c r="A25" i="20" s="1"/>
  <c r="A29" i="20" s="1"/>
  <c r="A33" i="20" s="1"/>
  <c r="A37" i="20" s="1"/>
  <c r="A41" i="20" s="1"/>
  <c r="F16" i="20"/>
  <c r="G16" i="20" s="1"/>
  <c r="G14" i="20"/>
  <c r="F14" i="20"/>
  <c r="F35" i="20"/>
  <c r="G35" i="20" s="1"/>
  <c r="G34" i="20"/>
  <c r="F34" i="20"/>
  <c r="F33" i="20"/>
  <c r="G33" i="20" s="1"/>
  <c r="A14" i="2"/>
  <c r="A21" i="2" s="1"/>
  <c r="F11" i="2"/>
  <c r="G11" i="2"/>
  <c r="F12" i="2"/>
  <c r="G12" i="2" s="1"/>
  <c r="F13" i="2"/>
  <c r="G13" i="2" s="1"/>
  <c r="G198" i="20"/>
  <c r="F198" i="20"/>
  <c r="F197" i="20"/>
  <c r="G197" i="20" s="1"/>
  <c r="A165" i="20"/>
  <c r="A169" i="20" s="1"/>
  <c r="A173" i="20" s="1"/>
  <c r="A177" i="20" s="1"/>
  <c r="A181" i="20" s="1"/>
  <c r="F156" i="20"/>
  <c r="G156" i="20" s="1"/>
  <c r="G154" i="20"/>
  <c r="F154" i="20"/>
  <c r="F144" i="20"/>
  <c r="G144" i="20" s="1"/>
  <c r="G142" i="20"/>
  <c r="F142" i="20"/>
  <c r="F141" i="20"/>
  <c r="G141" i="20" s="1"/>
  <c r="F132" i="20"/>
  <c r="G132" i="20" s="1"/>
  <c r="G130" i="20"/>
  <c r="F130" i="20"/>
  <c r="F128" i="20"/>
  <c r="G128" i="20" s="1"/>
  <c r="G126" i="20"/>
  <c r="F126" i="20"/>
  <c r="F125" i="20"/>
  <c r="G125" i="20" s="1"/>
  <c r="F124" i="20"/>
  <c r="G124" i="20" s="1"/>
  <c r="G122" i="20"/>
  <c r="F122" i="20"/>
  <c r="F121" i="20"/>
  <c r="G121" i="20" s="1"/>
  <c r="A121" i="20"/>
  <c r="A125" i="20" s="1"/>
  <c r="A129" i="20" s="1"/>
  <c r="A133" i="20" s="1"/>
  <c r="A137" i="20" s="1"/>
  <c r="A141" i="20" s="1"/>
  <c r="F120" i="20"/>
  <c r="G120" i="20" s="1"/>
  <c r="G118" i="20"/>
  <c r="F118" i="20"/>
  <c r="F112" i="20"/>
  <c r="G112" i="20" s="1"/>
  <c r="G93" i="20"/>
  <c r="F93" i="20"/>
  <c r="F92" i="20"/>
  <c r="G92" i="20" s="1"/>
  <c r="A92" i="20"/>
  <c r="A96" i="20" s="1"/>
  <c r="F91" i="20"/>
  <c r="G91" i="20" s="1"/>
  <c r="G89" i="20"/>
  <c r="F89" i="20"/>
  <c r="G82" i="20"/>
  <c r="F82" i="20"/>
  <c r="F81" i="20"/>
  <c r="G81" i="20" s="1"/>
  <c r="F80" i="20"/>
  <c r="G80" i="20" s="1"/>
  <c r="G78" i="20"/>
  <c r="F77" i="20"/>
  <c r="G77" i="20" s="1"/>
  <c r="F76" i="20"/>
  <c r="G76" i="20" s="1"/>
  <c r="G74" i="20"/>
  <c r="C74" i="20"/>
  <c r="F74" i="20" s="1"/>
  <c r="F73" i="20"/>
  <c r="G73" i="20" s="1"/>
  <c r="F72" i="20"/>
  <c r="G72" i="20" s="1"/>
  <c r="G70" i="20"/>
  <c r="F70" i="20"/>
  <c r="F69" i="20"/>
  <c r="G69" i="20" s="1"/>
  <c r="F68" i="20"/>
  <c r="G68" i="20" s="1"/>
  <c r="F66" i="20"/>
  <c r="F65" i="20"/>
  <c r="G65" i="20" s="1"/>
  <c r="F64" i="20"/>
  <c r="G64" i="20" s="1"/>
  <c r="G62" i="20"/>
  <c r="F62" i="20"/>
  <c r="F61" i="20"/>
  <c r="G61" i="20" s="1"/>
  <c r="F60" i="20"/>
  <c r="G60" i="20" s="1"/>
  <c r="G58" i="20"/>
  <c r="F58" i="20"/>
  <c r="F57" i="20"/>
  <c r="G57" i="20" s="1"/>
  <c r="F56" i="20"/>
  <c r="G56" i="20" s="1"/>
  <c r="F54" i="20"/>
  <c r="F53" i="20"/>
  <c r="G53" i="20" s="1"/>
  <c r="F52" i="20"/>
  <c r="G52" i="20" s="1"/>
  <c r="G50" i="20"/>
  <c r="F31" i="20"/>
  <c r="G31" i="20" s="1"/>
  <c r="G30" i="20"/>
  <c r="F30" i="20"/>
  <c r="F29" i="20"/>
  <c r="G29" i="20" s="1"/>
  <c r="F28" i="20"/>
  <c r="G28" i="20" s="1"/>
  <c r="G26" i="20"/>
  <c r="F26" i="20"/>
  <c r="F24" i="20"/>
  <c r="G24" i="20" s="1"/>
  <c r="G22" i="20"/>
  <c r="F22" i="20"/>
  <c r="F12" i="20"/>
  <c r="G12" i="20" s="1"/>
  <c r="G10" i="20"/>
  <c r="F10" i="20"/>
  <c r="G200" i="20" l="1"/>
  <c r="A185" i="20"/>
  <c r="A193" i="20" s="1"/>
  <c r="A189" i="20"/>
  <c r="A104" i="20"/>
  <c r="A100" i="20"/>
  <c r="A108" i="20" s="1"/>
  <c r="A145" i="20"/>
  <c r="G150" i="20"/>
  <c r="E106" i="1" s="1"/>
  <c r="F113" i="20"/>
  <c r="D104" i="1" s="1"/>
  <c r="F150" i="20"/>
  <c r="D106" i="1" s="1"/>
  <c r="G46" i="20"/>
  <c r="E100" i="1" s="1"/>
  <c r="G85" i="20"/>
  <c r="E102" i="1" s="1"/>
  <c r="F50" i="20"/>
  <c r="F46" i="20"/>
  <c r="D100" i="1" s="1"/>
  <c r="C168" i="2"/>
  <c r="C170" i="2"/>
  <c r="F170" i="2" s="1"/>
  <c r="F167" i="2"/>
  <c r="G167" i="2"/>
  <c r="C169" i="2"/>
  <c r="F169" i="2" s="1"/>
  <c r="G170" i="2"/>
  <c r="G169" i="2"/>
  <c r="G164" i="2"/>
  <c r="F164" i="2"/>
  <c r="G163" i="2"/>
  <c r="C163" i="2"/>
  <c r="F163" i="2" s="1"/>
  <c r="F50" i="2"/>
  <c r="G50" i="2" s="1"/>
  <c r="G49" i="2"/>
  <c r="F49" i="2"/>
  <c r="G48" i="2"/>
  <c r="F48" i="2"/>
  <c r="F47" i="2"/>
  <c r="G47" i="2" s="1"/>
  <c r="C44" i="2"/>
  <c r="G113" i="20" l="1"/>
  <c r="E104" i="1" s="1"/>
  <c r="E108" i="1"/>
  <c r="F200" i="20"/>
  <c r="D108" i="1" s="1"/>
  <c r="F78" i="20"/>
  <c r="F85" i="20" s="1"/>
  <c r="D102" i="1" s="1"/>
  <c r="G45" i="2"/>
  <c r="F45" i="2"/>
  <c r="C53" i="2"/>
  <c r="F53" i="2" s="1"/>
  <c r="G53" i="2"/>
  <c r="C52" i="2"/>
  <c r="F144" i="2"/>
  <c r="G144" i="2" s="1"/>
  <c r="G142" i="2"/>
  <c r="F142" i="2"/>
  <c r="F141" i="2"/>
  <c r="G141" i="2" s="1"/>
  <c r="C154" i="2"/>
  <c r="C89" i="2"/>
  <c r="D24" i="1" l="1"/>
  <c r="E24" i="1"/>
  <c r="F90" i="2"/>
  <c r="G90" i="2" s="1"/>
  <c r="G89" i="2"/>
  <c r="F89" i="2"/>
  <c r="F88" i="2"/>
  <c r="G88" i="2" s="1"/>
  <c r="C116" i="2" l="1"/>
  <c r="C120" i="2" s="1"/>
  <c r="F120" i="2" s="1"/>
  <c r="F122" i="2"/>
  <c r="G122" i="2" s="1"/>
  <c r="G120" i="2"/>
  <c r="F119" i="2"/>
  <c r="G119" i="2" s="1"/>
  <c r="C104" i="2"/>
  <c r="F87" i="2"/>
  <c r="G87" i="2" s="1"/>
  <c r="F86" i="2"/>
  <c r="G86" i="2" s="1"/>
  <c r="G85" i="2"/>
  <c r="F85" i="2"/>
  <c r="F84" i="2"/>
  <c r="G84" i="2" s="1"/>
  <c r="G68" i="2" l="1"/>
  <c r="F68" i="2"/>
  <c r="G67" i="2"/>
  <c r="F67" i="2"/>
  <c r="G66" i="2"/>
  <c r="F66" i="2"/>
  <c r="G65" i="2"/>
  <c r="F65" i="2"/>
  <c r="G64" i="2"/>
  <c r="F64" i="2"/>
  <c r="G63" i="2"/>
  <c r="F63" i="2"/>
  <c r="G62" i="2"/>
  <c r="F62" i="2"/>
  <c r="G61" i="2"/>
  <c r="F61" i="2"/>
  <c r="G60" i="2"/>
  <c r="F60" i="2"/>
  <c r="G59" i="2"/>
  <c r="F59" i="2"/>
  <c r="G58" i="2"/>
  <c r="F58" i="2"/>
  <c r="G57" i="2"/>
  <c r="F57" i="2"/>
  <c r="F69" i="2"/>
  <c r="G69" i="2" s="1"/>
  <c r="F56" i="2"/>
  <c r="G56" i="2" s="1"/>
  <c r="F55" i="2"/>
  <c r="G55" i="2" s="1"/>
  <c r="F54" i="2"/>
  <c r="G54" i="2" s="1"/>
  <c r="G52" i="2"/>
  <c r="F52" i="2"/>
  <c r="F51" i="2"/>
  <c r="G51" i="2" s="1"/>
  <c r="F46" i="2" l="1"/>
  <c r="G46" i="2" s="1"/>
  <c r="G44" i="2"/>
  <c r="F44" i="2"/>
  <c r="F43" i="2"/>
  <c r="G43" i="2" s="1"/>
  <c r="G33" i="2"/>
  <c r="F33" i="2"/>
  <c r="G32" i="2"/>
  <c r="F32" i="2"/>
  <c r="G31" i="2"/>
  <c r="F31" i="2"/>
  <c r="G30" i="2"/>
  <c r="F30" i="2"/>
  <c r="G29" i="2"/>
  <c r="F29" i="2"/>
  <c r="G28" i="2"/>
  <c r="F28" i="2"/>
  <c r="G27" i="2"/>
  <c r="F27" i="2"/>
  <c r="G26" i="2"/>
  <c r="F26" i="2"/>
  <c r="G25" i="2"/>
  <c r="F25" i="2"/>
  <c r="G24" i="2"/>
  <c r="F24" i="2"/>
  <c r="G23" i="2"/>
  <c r="F23" i="2"/>
  <c r="G22" i="2"/>
  <c r="C22" i="2"/>
  <c r="F22" i="2" s="1"/>
  <c r="F15" i="2"/>
  <c r="G15" i="2"/>
  <c r="G18" i="2"/>
  <c r="F18" i="2"/>
  <c r="G17" i="2"/>
  <c r="F17" i="2"/>
  <c r="G417" i="2" l="1"/>
  <c r="G399" i="2"/>
  <c r="G395" i="2"/>
  <c r="G391" i="2"/>
  <c r="G359" i="2"/>
  <c r="G355" i="2"/>
  <c r="G337" i="2"/>
  <c r="G341" i="2"/>
  <c r="G267" i="2"/>
  <c r="G263" i="2"/>
  <c r="G259" i="2"/>
  <c r="G211" i="2"/>
  <c r="G181" i="2"/>
  <c r="G168" i="2"/>
  <c r="G157" i="2"/>
  <c r="G154" i="2"/>
  <c r="G150" i="2"/>
  <c r="G146" i="2"/>
  <c r="G138" i="2"/>
  <c r="G134" i="2"/>
  <c r="G128" i="2"/>
  <c r="G124" i="2"/>
  <c r="G116" i="2"/>
  <c r="G108" i="2"/>
  <c r="G104" i="2"/>
  <c r="G100" i="2"/>
  <c r="G96" i="2"/>
  <c r="G40" i="2"/>
  <c r="G36" i="2"/>
  <c r="G16" i="2"/>
  <c r="E66" i="1" l="1"/>
  <c r="E77" i="1" s="1"/>
  <c r="D66" i="1"/>
  <c r="D77" i="1" s="1"/>
  <c r="E20" i="1" l="1"/>
  <c r="F401" i="2"/>
  <c r="G401" i="2" s="1"/>
  <c r="F400" i="2"/>
  <c r="G400" i="2" s="1"/>
  <c r="F399" i="2"/>
  <c r="F398" i="2"/>
  <c r="G398" i="2" s="1"/>
  <c r="F395" i="2"/>
  <c r="F391" i="2"/>
  <c r="F217" i="2"/>
  <c r="G217" i="2" s="1"/>
  <c r="F214" i="2"/>
  <c r="G214" i="2" s="1"/>
  <c r="F420" i="2"/>
  <c r="G420" i="2" s="1"/>
  <c r="F419" i="2"/>
  <c r="G419" i="2" s="1"/>
  <c r="F417" i="2"/>
  <c r="F416" i="2"/>
  <c r="G416" i="2" s="1"/>
  <c r="A420" i="2"/>
  <c r="F410" i="2"/>
  <c r="G410" i="2" s="1"/>
  <c r="F397" i="2"/>
  <c r="G397" i="2" s="1"/>
  <c r="F396" i="2"/>
  <c r="G396" i="2" s="1"/>
  <c r="F394" i="2"/>
  <c r="G394" i="2" s="1"/>
  <c r="F393" i="2"/>
  <c r="G393" i="2" s="1"/>
  <c r="F390" i="2"/>
  <c r="G390" i="2" s="1"/>
  <c r="F361" i="2"/>
  <c r="G361" i="2" s="1"/>
  <c r="F359" i="2"/>
  <c r="F358" i="2"/>
  <c r="G358" i="2" s="1"/>
  <c r="A358" i="2"/>
  <c r="A362" i="2" s="1"/>
  <c r="F357" i="2"/>
  <c r="G357" i="2" s="1"/>
  <c r="F355" i="2"/>
  <c r="A318" i="2"/>
  <c r="F317" i="2"/>
  <c r="G317" i="2" s="1"/>
  <c r="F313" i="2"/>
  <c r="F20" i="2"/>
  <c r="G20" i="2" s="1"/>
  <c r="F16" i="2"/>
  <c r="F34" i="2"/>
  <c r="G34" i="2" s="1"/>
  <c r="F342" i="2"/>
  <c r="G342" i="2" s="1"/>
  <c r="F341" i="2"/>
  <c r="F340" i="2"/>
  <c r="G340" i="2" s="1"/>
  <c r="A340" i="2"/>
  <c r="A344" i="2" s="1"/>
  <c r="A348" i="2" s="1"/>
  <c r="F339" i="2"/>
  <c r="G339" i="2" s="1"/>
  <c r="F338" i="2"/>
  <c r="G338" i="2" s="1"/>
  <c r="F337" i="2"/>
  <c r="F229" i="2"/>
  <c r="G229" i="2" s="1"/>
  <c r="A366" i="2" l="1"/>
  <c r="A370" i="2" s="1"/>
  <c r="A374" i="2" s="1"/>
  <c r="A378" i="2" s="1"/>
  <c r="A382" i="2" s="1"/>
  <c r="A386" i="2" s="1"/>
  <c r="A390" i="2" s="1"/>
  <c r="A394" i="2" s="1"/>
  <c r="A398" i="2" s="1"/>
  <c r="A402" i="2" s="1"/>
  <c r="A406" i="2" s="1"/>
  <c r="A410" i="2" s="1"/>
  <c r="F351" i="2"/>
  <c r="G351" i="2"/>
  <c r="G425" i="2"/>
  <c r="E57" i="1" s="1"/>
  <c r="G313" i="2"/>
  <c r="G332" i="2" s="1"/>
  <c r="F332" i="2"/>
  <c r="D51" i="1" s="1"/>
  <c r="G411" i="2"/>
  <c r="G413" i="2" s="1"/>
  <c r="F181" i="2"/>
  <c r="F411" i="2" l="1"/>
  <c r="F413" i="2" s="1"/>
  <c r="D55" i="1" s="1"/>
  <c r="E55" i="1"/>
  <c r="F425" i="2"/>
  <c r="D57" i="1" s="1"/>
  <c r="D59" i="1" s="1"/>
  <c r="D53" i="1"/>
  <c r="E53" i="1"/>
  <c r="F38" i="2"/>
  <c r="G38" i="2" s="1"/>
  <c r="F37" i="2"/>
  <c r="G37" i="2" s="1"/>
  <c r="F36" i="2"/>
  <c r="D20" i="1" l="1"/>
  <c r="F261" i="2"/>
  <c r="G261" i="2" s="1"/>
  <c r="F262" i="2"/>
  <c r="G262" i="2" s="1"/>
  <c r="F263" i="2"/>
  <c r="F265" i="2"/>
  <c r="G265" i="2" s="1"/>
  <c r="F266" i="2"/>
  <c r="G266" i="2" s="1"/>
  <c r="F267" i="2"/>
  <c r="F269" i="2"/>
  <c r="G269" i="2" s="1"/>
  <c r="F259" i="2"/>
  <c r="F246" i="2"/>
  <c r="F247" i="2"/>
  <c r="G247" i="2" s="1"/>
  <c r="F136" i="2"/>
  <c r="G136" i="2" s="1"/>
  <c r="F137" i="2"/>
  <c r="G137" i="2" s="1"/>
  <c r="F138" i="2"/>
  <c r="F140" i="2"/>
  <c r="G140" i="2" s="1"/>
  <c r="F145" i="2"/>
  <c r="G145" i="2" s="1"/>
  <c r="F146" i="2"/>
  <c r="F148" i="2"/>
  <c r="G148" i="2" s="1"/>
  <c r="F149" i="2"/>
  <c r="G149" i="2" s="1"/>
  <c r="F150" i="2"/>
  <c r="F152" i="2"/>
  <c r="G152" i="2" s="1"/>
  <c r="F153" i="2"/>
  <c r="G153" i="2" s="1"/>
  <c r="F154" i="2"/>
  <c r="F155" i="2"/>
  <c r="G155" i="2" s="1"/>
  <c r="F156" i="2"/>
  <c r="G156" i="2" s="1"/>
  <c r="F157" i="2"/>
  <c r="F161" i="2"/>
  <c r="G161" i="2" s="1"/>
  <c r="F162" i="2"/>
  <c r="G162" i="2" s="1"/>
  <c r="F165" i="2"/>
  <c r="G165" i="2" s="1"/>
  <c r="F166" i="2"/>
  <c r="G166" i="2" s="1"/>
  <c r="F168" i="2"/>
  <c r="F179" i="2"/>
  <c r="G179" i="2" s="1"/>
  <c r="F180" i="2"/>
  <c r="G180" i="2" s="1"/>
  <c r="F187" i="2"/>
  <c r="G187" i="2" s="1"/>
  <c r="F210" i="2"/>
  <c r="G210" i="2" s="1"/>
  <c r="F211" i="2"/>
  <c r="F213" i="2"/>
  <c r="G213" i="2" s="1"/>
  <c r="F134" i="2"/>
  <c r="F98" i="2"/>
  <c r="G98" i="2" s="1"/>
  <c r="F99" i="2"/>
  <c r="G99" i="2" s="1"/>
  <c r="F100" i="2"/>
  <c r="F102" i="2"/>
  <c r="G102" i="2" s="1"/>
  <c r="F103" i="2"/>
  <c r="G103" i="2" s="1"/>
  <c r="F104" i="2"/>
  <c r="F106" i="2"/>
  <c r="G106" i="2" s="1"/>
  <c r="F107" i="2"/>
  <c r="G107" i="2" s="1"/>
  <c r="F108" i="2"/>
  <c r="F110" i="2"/>
  <c r="G110" i="2" s="1"/>
  <c r="F115" i="2"/>
  <c r="G115" i="2" s="1"/>
  <c r="F116" i="2"/>
  <c r="F118" i="2"/>
  <c r="G118" i="2" s="1"/>
  <c r="F123" i="2"/>
  <c r="G123" i="2" s="1"/>
  <c r="F124" i="2"/>
  <c r="F126" i="2"/>
  <c r="G126" i="2" s="1"/>
  <c r="F127" i="2"/>
  <c r="G127" i="2" s="1"/>
  <c r="F128" i="2"/>
  <c r="F96" i="2"/>
  <c r="F39" i="2"/>
  <c r="G39" i="2" s="1"/>
  <c r="F40" i="2"/>
  <c r="F41" i="2"/>
  <c r="G41" i="2" s="1"/>
  <c r="F42" i="2"/>
  <c r="A262" i="2"/>
  <c r="A137" i="2"/>
  <c r="A99" i="2"/>
  <c r="A103" i="2" s="1"/>
  <c r="A107" i="2" s="1"/>
  <c r="A247" i="2"/>
  <c r="A111" i="2" l="1"/>
  <c r="A115" i="2" s="1"/>
  <c r="A119" i="2" s="1"/>
  <c r="A123" i="2" s="1"/>
  <c r="F310" i="2"/>
  <c r="F230" i="2"/>
  <c r="G42" i="2"/>
  <c r="G92" i="2" s="1"/>
  <c r="F92" i="2"/>
  <c r="G230" i="2"/>
  <c r="G246" i="2"/>
  <c r="G255" i="2" s="1"/>
  <c r="F255" i="2"/>
  <c r="G310" i="2"/>
  <c r="G130" i="2"/>
  <c r="F130" i="2"/>
  <c r="A35" i="2"/>
  <c r="A39" i="2" s="1"/>
  <c r="A141" i="2"/>
  <c r="A145" i="2" s="1"/>
  <c r="A149" i="2" s="1"/>
  <c r="A153" i="2" s="1"/>
  <c r="A156" i="2" s="1"/>
  <c r="A162" i="2" s="1"/>
  <c r="A166" i="2" s="1"/>
  <c r="A180" i="2" s="1"/>
  <c r="A188" i="2" s="1"/>
  <c r="A192" i="2" s="1"/>
  <c r="A196" i="2" s="1"/>
  <c r="A266" i="2"/>
  <c r="A270" i="2" s="1"/>
  <c r="A275" i="2" s="1"/>
  <c r="A282" i="2" s="1"/>
  <c r="A292" i="2" s="1"/>
  <c r="A297" i="2" l="1"/>
  <c r="A301" i="2" s="1"/>
  <c r="A305" i="2" s="1"/>
  <c r="A210" i="2"/>
  <c r="A214" i="2" s="1"/>
  <c r="A218" i="2" s="1"/>
  <c r="A222" i="2" s="1"/>
  <c r="A226" i="2" s="1"/>
  <c r="A43" i="2"/>
  <c r="A47" i="2" s="1"/>
  <c r="A51" i="2" s="1"/>
  <c r="A56" i="2" s="1"/>
  <c r="D45" i="1"/>
  <c r="E45" i="1"/>
  <c r="D47" i="1"/>
  <c r="E47" i="1"/>
  <c r="D41" i="1"/>
  <c r="D43" i="1"/>
  <c r="A127" i="2"/>
  <c r="A70" i="2" l="1"/>
  <c r="A84" i="2" s="1"/>
  <c r="A88" i="2" s="1"/>
  <c r="E41" i="1"/>
  <c r="E43" i="1"/>
  <c r="E59" i="1" s="1"/>
  <c r="E51" i="1" l="1"/>
  <c r="E49" i="1"/>
  <c r="D49" i="1" l="1"/>
  <c r="D18" i="1" s="1"/>
  <c r="D29" i="1" s="1"/>
  <c r="E18" i="1" l="1"/>
  <c r="E26" i="1" l="1"/>
  <c r="E29" i="1" s="1"/>
  <c r="D33" i="1" s="1"/>
</calcChain>
</file>

<file path=xl/sharedStrings.xml><?xml version="1.0" encoding="utf-8"?>
<sst xmlns="http://schemas.openxmlformats.org/spreadsheetml/2006/main" count="1630" uniqueCount="440">
  <si>
    <t>Pri rušitvenih delih je potrebno upoštevati Pravilnik o ravnanju z gradbenimi odpadki, kar pomeni, da je potrebno ruševine na gradbišču ločevati in ločeno odajati pooblaščenim prevzemnikom. Izvajalec mora Investitorju na koncu gradnje predati vse prevzemne liste ( potrdila ) o primoredaji ruševin. Enotne cene morajo upoštevati vsa opravila in stroške za kompletno izvedbo posamezne postavke (izvedbo rušitve s potrebnimi varnosnimi podporami, iznos ruševin na gradbiščno deponijo, nakladanje naprevozno sredstvo in odvoz pooblaščenemu prevzemniku ruševin). Faktor razhrahljivosti mora biti upoštevan v enotnih cenah!</t>
  </si>
  <si>
    <t>kpl</t>
  </si>
  <si>
    <t>PREDDELA IN RUŠITVENA DELA</t>
  </si>
  <si>
    <t>SKUPAJ PREDDELA IN RUŠITVENA DELA:</t>
  </si>
  <si>
    <t>A)</t>
  </si>
  <si>
    <t>I/</t>
  </si>
  <si>
    <t>ZEMELJSKA DELA</t>
  </si>
  <si>
    <t>II/</t>
  </si>
  <si>
    <t>III/</t>
  </si>
  <si>
    <t>IV/</t>
  </si>
  <si>
    <t>V/</t>
  </si>
  <si>
    <t>VI/</t>
  </si>
  <si>
    <t>VII/</t>
  </si>
  <si>
    <t>VIII/</t>
  </si>
  <si>
    <t>post.</t>
  </si>
  <si>
    <t>opis postavke</t>
  </si>
  <si>
    <t>cena</t>
  </si>
  <si>
    <t>SKUPAJ ZEMELJSKA DELA:</t>
  </si>
  <si>
    <t>ur</t>
  </si>
  <si>
    <t>kos</t>
  </si>
  <si>
    <t xml:space="preserve">   NAVOR projektiranje, storitve in raziskave, d.o.o.</t>
  </si>
  <si>
    <t xml:space="preserve">                     Ulica XIV. divizije 12, 3000 Celje, tel.: 03 492 47 80, navor@navor.si, www.navor.si</t>
  </si>
  <si>
    <t xml:space="preserve"> </t>
  </si>
  <si>
    <t xml:space="preserve">OBJEKT:   </t>
  </si>
  <si>
    <t xml:space="preserve">ŠTEVILKA PROJEKTA:  </t>
  </si>
  <si>
    <t>SKUPNA REKAPITULACIJA</t>
  </si>
  <si>
    <t>S K U P A J :</t>
  </si>
  <si>
    <t>REKAPITULACIJA  ELEKTROINSTALACIJSKIH DEL</t>
  </si>
  <si>
    <t>PRIPRAVLJALNA DELA</t>
  </si>
  <si>
    <t>SKUPAJ PRIPRAVLJALNA DELA:</t>
  </si>
  <si>
    <t>ZAKLJUČNA DELA</t>
  </si>
  <si>
    <r>
      <t>m</t>
    </r>
    <r>
      <rPr>
        <vertAlign val="superscript"/>
        <sz val="11"/>
        <rFont val="Times New Roman CE"/>
        <family val="2"/>
        <charset val="238"/>
      </rPr>
      <t>2</t>
    </r>
  </si>
  <si>
    <r>
      <t>m</t>
    </r>
    <r>
      <rPr>
        <vertAlign val="superscript"/>
        <sz val="11"/>
        <rFont val="Times New Roman CE"/>
        <family val="2"/>
        <charset val="238"/>
      </rPr>
      <t>3</t>
    </r>
  </si>
  <si>
    <r>
      <t>m</t>
    </r>
    <r>
      <rPr>
        <vertAlign val="superscript"/>
        <sz val="11"/>
        <rFont val="Times New Roman CE"/>
        <family val="2"/>
        <charset val="238"/>
      </rPr>
      <t>1</t>
    </r>
  </si>
  <si>
    <t>a</t>
  </si>
  <si>
    <t>Ročni izkop v območju komunalnih vodov, sondiranja in podobno</t>
  </si>
  <si>
    <t>Ročna izdelava peščene posteljice debeline 10 cm in obsip cevi cca 30 cm nad temenom s peščenim materialom frakcije 0-4 mm, vključno z dobavo materiala.</t>
  </si>
  <si>
    <t>Humusiranje vseh novo vkopanih in nasutih površin v debelini min. 15 cm, vključno z zatravitvijo.</t>
  </si>
  <si>
    <t>SKUPAJ VOZIŠČNE KONSTRUKCIJE:</t>
  </si>
  <si>
    <t>B/ ELEKTROINSTALACIJE</t>
  </si>
  <si>
    <t>Čiščenje terena po končanih delih z vzpostavitvijo prvotnega stanja</t>
  </si>
  <si>
    <t>Geodetski posnetek stanja po končani gradnji z izdelavo geodetskega načrta za vpis v GJI, izdelan in predan investitorju v 3 tiskanih izvodih in 1x digitalni izvod, berljiv z Arcview.</t>
  </si>
  <si>
    <t>SKUPAJ ZAKLJUČNA DELA:</t>
  </si>
  <si>
    <t>B)</t>
  </si>
  <si>
    <t>m</t>
  </si>
  <si>
    <t xml:space="preserve"> -</t>
  </si>
  <si>
    <t>Meritve električnih inštalacij, izolacijske trdnosti položenih kablov, ponikalne upornosti ozemljil, nivoja osvetljenosi in izdaja merilnega protokola.</t>
  </si>
  <si>
    <t>Vnašanje sprememb med gradnjo v načrte projektne dokumentacije PZI ali posnetek izvedenih del.</t>
  </si>
  <si>
    <t>SKUPAJ ELEKTROINSTALACIJE :</t>
  </si>
  <si>
    <t>količina x cena
UPRAVIČENO</t>
  </si>
  <si>
    <t>količina x cena
NEUPRAVIČENO</t>
  </si>
  <si>
    <t>količina
UPRAVIČENO</t>
  </si>
  <si>
    <t>količina
NEUPRAVIČENO</t>
  </si>
  <si>
    <t>UPRAVIČENO</t>
  </si>
  <si>
    <t>NEUPRAVIČENO</t>
  </si>
  <si>
    <t>količina
 UPRAVIČENO</t>
  </si>
  <si>
    <t>ENERGETSKA SANACIJA VEČSTANOVANJSKEGA OBJEKTA 
Ulica ob gozdu 3, Celje</t>
  </si>
  <si>
    <t xml:space="preserve">NAROČNIK:  </t>
  </si>
  <si>
    <t>NEPREMIČNINE CELJE d.o.o.</t>
  </si>
  <si>
    <t>Miklošičeva ulica 1, 3000 Celje</t>
  </si>
  <si>
    <t>03/18</t>
  </si>
  <si>
    <t>A/ GRADBENA IN ZAKLJUČNA DELA</t>
  </si>
  <si>
    <t>C/ STROJNE INSTALACIJE</t>
  </si>
  <si>
    <t>UPRAVIČENI STROŠKI</t>
  </si>
  <si>
    <t>PROJEKTANTSKI POPIS DEL</t>
  </si>
  <si>
    <t>ZIDARSKA DELA</t>
  </si>
  <si>
    <t>REKAPITULACIJA  GRADBENIH IN ZAKLJUČNIH DEL</t>
  </si>
  <si>
    <t>SKUPAJ GRADBENA IN ZAKLJUČNA DELA:</t>
  </si>
  <si>
    <t>KERAMIČARSKA DELA</t>
  </si>
  <si>
    <t>SLIKOPLESKARSKA DELA</t>
  </si>
  <si>
    <t>SEKUNDARNI STROPOVI</t>
  </si>
  <si>
    <t>KROVSKO-KLEPARSKA DELA</t>
  </si>
  <si>
    <t>m2</t>
  </si>
  <si>
    <t>skupno</t>
  </si>
  <si>
    <t>S1</t>
  </si>
  <si>
    <t>S2</t>
  </si>
  <si>
    <t>S3</t>
  </si>
  <si>
    <t>S4</t>
  </si>
  <si>
    <t>S5</t>
  </si>
  <si>
    <t>S6</t>
  </si>
  <si>
    <t>S7</t>
  </si>
  <si>
    <t>S8</t>
  </si>
  <si>
    <t>S9</t>
  </si>
  <si>
    <t>S10</t>
  </si>
  <si>
    <t>S11</t>
  </si>
  <si>
    <t>Odstranitev obstoječega notranjega ometa, ki je prepojen z vlago in plesnijo</t>
  </si>
  <si>
    <t xml:space="preserve">Vsi izkopi se obračunajo v raščenem stanju, zasipi pa v vgrajenem! Faktor razrahljivosti mora biti upoštevan v enotnih cenah!
</t>
  </si>
  <si>
    <t>Kombinirani strojno-ročni izkop neposredno ob objektu z odmetom izkopanega materiala na rob izkopa - izkop ob dostopnih fasadah J in V.</t>
  </si>
  <si>
    <t>Odstranitev obstoječih betonskih plošč ob objektu z odlganjem na gradbiščni deponiji za ponovno vgradnjo.</t>
  </si>
  <si>
    <t>Odstranitev obstoječih betonskih robnikov neposredno ob objektu z odlganjem na gradbiščni deponiji za ponovno vgradnjo.</t>
  </si>
  <si>
    <t xml:space="preserve">Ročni izkop med ovirami neposredno ob objektu z odmetom izkopanega materiala na rob izkopa - izkop ob nedostopnih fasadah S in Z. </t>
  </si>
  <si>
    <t>Planiranje in utrjevanje dna planuma izkopa - ročno</t>
  </si>
  <si>
    <t xml:space="preserve">Nakladanje in odvoz viška izkopanega materiala na trajno deponijo, ki jo v skladu s pravilniki, ki urejajo ravnanje z gradbenimi materiali, pridobi in organizira sam izvajalec del. </t>
  </si>
  <si>
    <t xml:space="preserve">Zasip drenažne cevi  z drenažnim nasutjem frakcije 16-32 mm.
</t>
  </si>
  <si>
    <t>Zaščita vertikalne termoizolacije vkopanega dela objekta s polietilensko gumbasto folijo.</t>
  </si>
  <si>
    <t>Odstranitev obstoječih okenskih polic na kletnih oknih (zaradi povečanja toplotne izolacije podstavka fasade.</t>
  </si>
  <si>
    <r>
      <t>m</t>
    </r>
    <r>
      <rPr>
        <vertAlign val="superscript"/>
        <sz val="11"/>
        <rFont val="Arial CE"/>
        <charset val="238"/>
      </rPr>
      <t>2</t>
    </r>
  </si>
  <si>
    <t>Odstranitev obstoječih spuščenih stropov (rastrski, mavčnokartonski…)</t>
  </si>
  <si>
    <t>Izsuševanje z vlago prepojenih prostorov z razvlaževalci. Poseg se izvaja v kletnih prostorih. V vsak proator je potrebno namestiti industrijski razvlaževalec za dobo min. 5 dni in skrbeti za sprotno praznjenje kondenzacijskih posod. Obračun po prostoru, kjer se izvaja razvlaževanje:</t>
  </si>
  <si>
    <t xml:space="preserve">Vzpostavitev gradbišča skladno z varnostnim načrtom in tehnologijo izvajalca del, vključno z ureditvijo začasne gradbiščne deponije za ločeno zbiranje gradbenih odpadkov, ureditvijo dovoznih poti preko funkcionalnega zemljišča investitorja ter stroški začasnega vodovodnega
priključka na vodovodno in električno omrežje; ureditev dostopov stanovanj v kleti in zaščita preko izkopanega jarka ob objektu </t>
  </si>
  <si>
    <t>Odstranitev obstoječe stenske keramike - pazljivo, s predhodnim zarezom sosednjih fug</t>
  </si>
  <si>
    <t>Izvedba notranjih sanirnih (sušilnih) ometov na osnovi hidravličnih veziv z visoko vsebnostjo difuzijsko odprtih mikropor, ki zajema:
-čiščenje podlage vključno s praskanjem vidnih fug do globine 1-2 cm
- vlaženje površine pred nanosom
- grobi sušilni omet skupne debeline cca 2 cm
- fini sušilni omet debeline cca 2 mm</t>
  </si>
  <si>
    <t>Zarez obstoječega asfalta debeline &lt; 10 cm</t>
  </si>
  <si>
    <r>
      <t>m</t>
    </r>
    <r>
      <rPr>
        <vertAlign val="superscript"/>
        <sz val="11"/>
        <rFont val="Arial CE"/>
        <charset val="238"/>
      </rPr>
      <t>1</t>
    </r>
  </si>
  <si>
    <t>Odstranitev obstoječega asfalta - pas širine &lt;1,00 m</t>
  </si>
  <si>
    <t xml:space="preserve">Odstranitev obstoječih betonskih robnikov </t>
  </si>
  <si>
    <t>Rušenje obstoječih betonskih konstrukcij ob objektu (zidci, ostanki betona…)</t>
  </si>
  <si>
    <r>
      <t>m</t>
    </r>
    <r>
      <rPr>
        <vertAlign val="superscript"/>
        <sz val="11"/>
        <rFont val="Arial CE"/>
        <charset val="238"/>
      </rPr>
      <t>3</t>
    </r>
  </si>
  <si>
    <t>Zakoličba trase  - karakterističnih točk z višinsko navezavo in izdelavo situacije zakoličbe</t>
  </si>
  <si>
    <t>Zakoličba in označitev obstoječih komunalnih vodov (smerno in višinsko, vključno z njihovo zaščito), nadzor upravljavcev vodov v času gradnje</t>
  </si>
  <si>
    <t>Postavitev in kasnejša odstranitev gradbenih (prečnih) profilov z nivelacijo vzdolžnih profilov</t>
  </si>
  <si>
    <t>Odstranitev obstoječih betonskih  jaškov vseh dimenzij</t>
  </si>
  <si>
    <t xml:space="preserve">Zasip jarka z gramoznim  materialom 0-63 mm, z utrjevanje po plasteh max. 30 cm - jarek v območju asfaltiranih površin.
</t>
  </si>
  <si>
    <t>Zasip kanalizacijskih jarkov z izkopanim materialom s predhodnim prebiranjem (izločevanjem večjih delcev nekoherentnih materialov).</t>
  </si>
  <si>
    <t>Razprostiranje odvečne zemljine, pridobljene od izkopa v neposredni bližini objekta.</t>
  </si>
  <si>
    <t>Rekultivacija zelenic ob objektu, ki zajema naslednje:
- čiščenje površin (odstranitev kamenja in drugig ostankov betona in podobno)
- strojno prekopanje površin (t.i. "frezanje")
-ročno planiranje oziroma grabljenje površin
-sejanje trave s kvalitetnim travnim semenom odpornim na vročino in valjanje
- zalivanje oziroma skrb za posejane površin in 1. košnja površin</t>
  </si>
  <si>
    <r>
      <t xml:space="preserve">Krpanje obstoječega asfalta v pasu širine &lt;1,00m, ki se sestoji iz:  
- nosilne  plasti iz asfaltne zmesi bitumenskega drobirja AC16 base A3 v debelini 6 cm in 
</t>
    </r>
    <r>
      <rPr>
        <sz val="11"/>
        <rFont val="Arial CE"/>
        <charset val="238"/>
      </rPr>
      <t>- obrabno zaporne  plasti iz asfaltne zmesi bitumenskega betona AC8 surf A3 v debelini 4 cm.</t>
    </r>
  </si>
  <si>
    <t>Struganje stika stari in novi asfalt v obrabnozapornem sloju, širine cca 30 cm in premaz z bitumensko emulzijo in  namenskim bitumenskim kitom za tesnitev delovnega stika</t>
  </si>
  <si>
    <t>Dobava in polaganje cevi meteorne kanalizacije - PVC cev DN 200, SN8, vključno s fazonskimi kosi, tesnilnim materialom….</t>
  </si>
  <si>
    <r>
      <t xml:space="preserve">Izdelava toplotne izolacije podstavka fasade.
Izvedba s ploščami debeline 10 cm  (oziroma takšne debeline, da skupaj z obstoječo izolacijo podstavka dosežemo poravnavo s termoizolacijo vkopanega dela) iz ekstrudiranega polistirena (XPS) s toplotno prevodnostjo </t>
    </r>
    <r>
      <rPr>
        <sz val="11"/>
        <rFont val="Calibri"/>
        <family val="2"/>
        <charset val="238"/>
      </rPr>
      <t>λ≤</t>
    </r>
    <r>
      <rPr>
        <sz val="11"/>
        <rFont val="Arial CE"/>
        <family val="2"/>
        <charset val="238"/>
      </rPr>
      <t xml:space="preserve">0,036 W/mKz deklarirano tlačno trdnostjo pri 10% deformaciji </t>
    </r>
    <r>
      <rPr>
        <sz val="11"/>
        <rFont val="Calibri"/>
        <family val="2"/>
        <charset val="238"/>
      </rPr>
      <t>≥</t>
    </r>
    <r>
      <rPr>
        <sz val="11"/>
        <rFont val="Arial CE"/>
        <family val="2"/>
        <charset val="238"/>
      </rPr>
      <t>300 kPa. Površina gladka, plošče lepljene na obstoječ fasadni podstavek z lepilno malto ali nizko ekspandirajočo enokomponentno poliuretansko peno za pritrjevanje izolacijskih materijalov  na mineralne podlage. Dodatno se nova termoizolacija pritjuje z namenskimi vijačnimi sidri skozi obstoječ sloj termoizolacije s po min. 6-imi sidri /m</t>
    </r>
    <r>
      <rPr>
        <vertAlign val="superscript"/>
        <sz val="11"/>
        <rFont val="Arial CE"/>
        <charset val="238"/>
      </rPr>
      <t xml:space="preserve">2, </t>
    </r>
    <r>
      <rPr>
        <sz val="11"/>
        <rFont val="Arial CE"/>
        <charset val="238"/>
      </rPr>
      <t>minimalno 70mm v masivni zid.</t>
    </r>
  </si>
  <si>
    <r>
      <t>Sanacija kletnih zidov proti vlagi na mestih, kjer zaradi konstrukcijskih detajlov ni možno izvesti klasične vertikalne hidroizolacije. Izvedba z injektiranjem brez pritiska po celotnem prerezu zidu s silikonsko hidrofobno silikonsko tekočino. Izvedba po postopku proizvajalca sistema. Navrtanje zidu v dveh vrstah "cik-cak" z razdaljo med vrstami 10-20 cm, razmak med luknjami 12-15 cm. Vrtanje pod kotom 30</t>
    </r>
    <r>
      <rPr>
        <vertAlign val="superscript"/>
        <sz val="11"/>
        <rFont val="Arial CE"/>
        <charset val="238"/>
      </rPr>
      <t>o</t>
    </r>
    <r>
      <rPr>
        <sz val="11"/>
        <rFont val="Arial CE"/>
        <family val="2"/>
        <charset val="238"/>
      </rPr>
      <t>-40</t>
    </r>
    <r>
      <rPr>
        <vertAlign val="superscript"/>
        <sz val="11"/>
        <rFont val="Arial CE"/>
        <charset val="238"/>
      </rPr>
      <t>o</t>
    </r>
    <r>
      <rPr>
        <sz val="11"/>
        <rFont val="Arial CE"/>
        <charset val="238"/>
      </rPr>
      <t>. Po končanem reakcijskem postopku  je potrebno vrtine zaliti z malto iz kremenovih peskov in specialnih penetrirajočih kristalizacijskih dodatkov.
Obračun po tekočem metru saniranega zidu, povprečne debeline 25-30 cm</t>
    </r>
  </si>
  <si>
    <t>m1</t>
  </si>
  <si>
    <t>Dobava in polaganje PE-HD drenažnih cevi DN160 z 2/3 perforacijo, vključno z izdelavo betonske mulde in vsemi fazonskimi kosi. Skupna odprta površina rež za vstop vode min.50 cm2 na dolžinski meter cevi. Obsip z drenažnim nasutjem frakcije 8-16mm najmanj 20 cm nad temenom cevi.</t>
  </si>
  <si>
    <r>
      <t xml:space="preserve">Izdelava zaščite vertikalne hidroizolacije in toplotna izolacija odkopanih delov objekta.
Izvedba s ploščami debeline 16 cm iz ekstrudiranega polistirena (XPS) s toplotno prevodnostjo </t>
    </r>
    <r>
      <rPr>
        <sz val="11"/>
        <rFont val="Calibri"/>
        <family val="2"/>
        <charset val="238"/>
      </rPr>
      <t>λ≤</t>
    </r>
    <r>
      <rPr>
        <sz val="11"/>
        <rFont val="Arial CE"/>
        <family val="2"/>
        <charset val="238"/>
      </rPr>
      <t xml:space="preserve">0,036 W/mK z deklarirano tlačno trdnostjo pri 10% deformaciji </t>
    </r>
    <r>
      <rPr>
        <sz val="11"/>
        <rFont val="Calibri"/>
        <family val="2"/>
        <charset val="238"/>
      </rPr>
      <t>≥</t>
    </r>
    <r>
      <rPr>
        <sz val="11"/>
        <rFont val="Arial CE"/>
        <family val="2"/>
        <charset val="238"/>
      </rPr>
      <t>300 kPa. Površina gladka, plošče lepljene na hidroizolacijo z butilnimi čepki ali nizko ekspandirajočo enokomponentno poliuretansko peno za pritrjevanje izolacijskih materijalov  na bitumenske podlage. V kolikor izolacija ne sega do pete temelja, je potrebno spodnji rob prirezati pod kotom 45</t>
    </r>
    <r>
      <rPr>
        <vertAlign val="superscript"/>
        <sz val="11"/>
        <rFont val="Arial CE"/>
        <charset val="238"/>
      </rPr>
      <t>o</t>
    </r>
    <r>
      <rPr>
        <sz val="11"/>
        <rFont val="Arial CE"/>
        <family val="2"/>
        <charset val="238"/>
      </rPr>
      <t>.</t>
    </r>
  </si>
  <si>
    <r>
      <t xml:space="preserve">Obdelava zunanjih okenskih špalet kletnih prostorov, ki zajema:
-odbijanje obstoječe okenske špalete (večinoma omet, deloma fasadni sloj)
- tesnenje stika med okenskim okvirjem in objektom z namenskim trakom za RAL vgradnjo primernim za uporabo na zunanji strani (paropropustni  difuzijsko odprti tesnilni trak). Grobe površine obstoječih zidov predhodno ustrezno obdelati-zagotoviti gladko površino.
-Izolacija zunanjih okenskih špalet  širine &lt;30 cm z bakelitno termoizolacijo debeline min. 3 cm </t>
    </r>
    <r>
      <rPr>
        <sz val="11"/>
        <rFont val="Calibri"/>
        <family val="2"/>
        <charset val="238"/>
      </rPr>
      <t>λ≤ 0,02 W/m</t>
    </r>
    <r>
      <rPr>
        <vertAlign val="superscript"/>
        <sz val="11"/>
        <rFont val="Calibri"/>
        <family val="2"/>
        <charset val="238"/>
      </rPr>
      <t>2</t>
    </r>
    <r>
      <rPr>
        <sz val="11"/>
        <rFont val="Calibri"/>
        <family val="2"/>
        <charset val="238"/>
      </rPr>
      <t>K.</t>
    </r>
    <r>
      <rPr>
        <sz val="11"/>
        <rFont val="Arial CE"/>
        <family val="2"/>
        <charset val="238"/>
      </rPr>
      <t xml:space="preserve"> V izmeri zajete tudi površine pod novimi okenskimi policami, ki jih je potrebno izvesti v naklonu min. 3</t>
    </r>
    <r>
      <rPr>
        <vertAlign val="superscript"/>
        <sz val="11"/>
        <rFont val="Arial CE"/>
        <charset val="238"/>
      </rPr>
      <t>o</t>
    </r>
    <r>
      <rPr>
        <sz val="11"/>
        <rFont val="Arial CE"/>
        <family val="2"/>
        <charset val="238"/>
      </rPr>
      <t xml:space="preserve"> od objekta.</t>
    </r>
  </si>
  <si>
    <r>
      <t xml:space="preserve">Obloga notranjih okenskih in vratnih špalet širine do 30 cm  s ploščami mineralne toplotne izolacije iz porobetona debeline min. 3cm. Plošče morajo biti paropropustne in negorljive. Toplotna prevodnost  </t>
    </r>
    <r>
      <rPr>
        <sz val="11"/>
        <rFont val="Calibri"/>
        <family val="2"/>
        <charset val="238"/>
      </rPr>
      <t>λ≤</t>
    </r>
    <r>
      <rPr>
        <sz val="11"/>
        <rFont val="Arial CE"/>
        <family val="2"/>
        <charset val="238"/>
      </rPr>
      <t>0,045W/mK, volumska masa med 100 in 115 kg/m</t>
    </r>
    <r>
      <rPr>
        <vertAlign val="superscript"/>
        <sz val="11"/>
        <rFont val="Arial CE"/>
        <charset val="238"/>
      </rPr>
      <t>3</t>
    </r>
    <r>
      <rPr>
        <sz val="11"/>
        <rFont val="Arial CE"/>
        <family val="2"/>
        <charset val="238"/>
      </rPr>
      <t>, tlačna trdnosti min. 300 kPa, vodovpojnost pri 23</t>
    </r>
    <r>
      <rPr>
        <vertAlign val="superscript"/>
        <sz val="11"/>
        <rFont val="Arial CE"/>
        <charset val="238"/>
      </rPr>
      <t>o</t>
    </r>
    <r>
      <rPr>
        <sz val="11"/>
        <rFont val="Arial CE"/>
        <family val="2"/>
        <charset val="238"/>
      </rPr>
      <t xml:space="preserve">C in 50% rel. vlagi  minimalno 0,028kg/kg po standardu ETA-05/0093. Po potrebi je potrebno plošče rezati na željeno debelino. 
Lepljenje s paropropustno lepilno malto s koeficientom  µ 15  in Sd (d=3mm) 0,045 po standardu EN 1015-19). Z aneko malto obdelati tudi površino špalete  v dveh slojih malte z vmesnim vtiskanjem mrežice iz steklenih vlaken. Obdelati tudi prehod proti obstoječi notranji steni z armiranjem s fasadno mrežico in 2x lepilno malto.
</t>
    </r>
    <r>
      <rPr>
        <u/>
        <sz val="11"/>
        <rFont val="Arial CE"/>
        <charset val="238"/>
      </rPr>
      <t>Pred vgradnjo izolacijskih plošč je potrebno špalete očistiti in ustrezno obdelati po sistemu za odstranjevanje plesni, kot je opisan v poglavju slikopleskarskih del!</t>
    </r>
  </si>
  <si>
    <t xml:space="preserve">Zidarska obdelava vratnega praga širine cca 25 cm pri fasadnih vhodnih vratih, ki se menjujejo v režiji investitorja oziroma v sklopu drugega naročila. Obdelava zajema:
-vertikalna hidroizolacija praga med etažno ploščo in podkonstrukcijo vrat r.š. cca 15+20cm s samolepilnimi hidroizolacijskimi trakovi na poliuretanski ali podobni osnovi
-toplotna izolacija iz bakelitne termoizolacije debeline cca 4+8+4 cm, λ≤ 0,02 W/m2K. </t>
  </si>
  <si>
    <t>SKUPAJ ZIDARSKA DELA:</t>
  </si>
  <si>
    <t>Razna režijska dela in pomoč obrtnikom ter ostala dela, ki jih ni možno obračunati po normiranih postavkah - PK delavec</t>
  </si>
  <si>
    <t xml:space="preserve">skupaj </t>
  </si>
  <si>
    <t>Pomožni pomični in delovni odri  namenjeni izvedbi sanacijskih ukrepov (kaskad, izolativnih spuščenih stropov…). Obračun po površini stanovanjske površine, kjer se izvaja poseg. Višina prostorov 250-300 cm.</t>
  </si>
  <si>
    <t>Krpanje obstoječe stenske keramike v kopalnicah s keramiko srednjega cenovnega razreda. Format in barvna niansa naj se čim bolj približata obstoječi keramiki. Načeloma se zamenja keramika na celotni steni, kjer bo potreben kakšen  poseg, ki bo poškodoval obstoječo keramiko.</t>
  </si>
  <si>
    <t xml:space="preserve">Krpanje obstoječe talne keramike s keramiko srednjega cenovnega razreda. Format in barvna niansa naj se čim bolj približata obstoječi keramiki. </t>
  </si>
  <si>
    <r>
      <t>Izdelava vertikalne hidroizolacije odkopanih sten upoštevajoč naslednje faze del:
- čiščenje obstoječega zidu s ščetkanjem in pranjem ter predhodnim struganjem obstoječe vertikalne hidrozolacije
- popravilo eventualno poškodovanega ometa 
- 2x hladni bitumenski premaz z emulzijo (raztopino bitumna v organskem topilu)
- 2x plastomerni bitumenski varilni trak na nosilcu iz steklene tkanine nominalne debeline 3,6mm, upogljiv pri -10</t>
    </r>
    <r>
      <rPr>
        <vertAlign val="superscript"/>
        <sz val="11"/>
        <rFont val="Arial CE"/>
        <charset val="238"/>
      </rPr>
      <t>o</t>
    </r>
    <r>
      <rPr>
        <sz val="11"/>
        <rFont val="Arial CE"/>
        <family val="2"/>
        <charset val="238"/>
      </rPr>
      <t>C, odporen na tečenje pri +120</t>
    </r>
    <r>
      <rPr>
        <vertAlign val="superscript"/>
        <sz val="11"/>
        <rFont val="Arial CE"/>
        <charset val="238"/>
      </rPr>
      <t>o</t>
    </r>
    <r>
      <rPr>
        <sz val="11"/>
        <rFont val="Arial CE"/>
        <family val="2"/>
        <charset val="238"/>
      </rPr>
      <t xml:space="preserve">C; oba sloja polno varjena na podlago.
Minimalni preklopi 10 cm morajo biti upoštevani v enotni ceni!
</t>
    </r>
  </si>
  <si>
    <t>Zidarska obdelava poškodovanega dimnika pred montažo novega plašča. Obstoječe fuga na opečni oblogi je potrebno izpraskati, ponovbno fugirati in obstoječo poečno oblogo impregnirati s silikonsko vodoodbojno impregnacijo.</t>
  </si>
  <si>
    <t>Sanacija obstoječe betonske dimniške kape po sistemu proiz vajalca sanirnega sistema: 
- čiščenje obstoječe betonske površine s pranjem pod pritiskom min. 300 bar ali ščetkanje z žično krtačo
- premaz površine s polimerno disperzijo za izboljšanje sprijemljivosti staro-novo
- Saniranje-preplastitev obstoječe betonske površine z mikroarmirano tiksotropno sulfatno odporno reparaturno malto v popvprečni debelini sloja cca 20mm.</t>
  </si>
  <si>
    <t>SKUPAJ KERAMIČARSKA DELA:</t>
  </si>
  <si>
    <t>D/ ZUNANJA UREDITEV</t>
  </si>
  <si>
    <t>Celje, april 2018</t>
  </si>
  <si>
    <r>
      <t>m</t>
    </r>
    <r>
      <rPr>
        <vertAlign val="superscript"/>
        <sz val="11"/>
        <rFont val="Arial"/>
        <family val="2"/>
        <charset val="238"/>
      </rPr>
      <t>2</t>
    </r>
  </si>
  <si>
    <r>
      <t>Obdelava obstoječih fasadnih površin v območju fasadnega podstavka na že izvedeno toplotno izolacijo:
- Maltno zmes (izbrati skladno z ETA - 10/0334) je potrebno na izolacijsko oblogo nanesti ročno v dveh  slojih. Debelina na oblogi iz termoizolacije mora biti ~4 do 6 mm. Takoj po nanosu prvega sloja osnovnega ometa se vtisne plastificirana steklena mrežica teže min. 160 g/m2. Diagonale ob okenskih odprtinah dodatno armirati.
- v območju 30 cm pod in nad terenom se osnovni sloj izvede z dvokomponentno visoko elastično cementno vezano vodotesno maso.
- osnovni premaz v odtenku zaključnega sloja
- zaključni nanos v barvi obstoječe fasade v silikonski kvaliteti z zrnavostjo 2.0 mm; paro propustnost mora dosegati Sd min.0,12 pri 2mm nanosu, navzemanje vode mora biti W</t>
    </r>
    <r>
      <rPr>
        <vertAlign val="subscript"/>
        <sz val="11"/>
        <rFont val="Arial CE"/>
        <charset val="238"/>
      </rPr>
      <t>24</t>
    </r>
    <r>
      <rPr>
        <sz val="11"/>
        <rFont val="Arial CE"/>
        <family val="2"/>
        <charset val="238"/>
      </rPr>
      <t xml:space="preserve"> &lt;0,02 oziroma razred W3 (nizko navzemanje vode).
Vse vogale je potrebno izdelati s tipskimi namenskimi profili z nastavki armirne mrežice.
</t>
    </r>
  </si>
  <si>
    <t>Izoliranje in kompletna obdelava z zaključnim slojem spodnje strani balkonov:
- čiščenje obstoječe površine z visokotlačnim pranjem
- akrilni prednamaz za utrditev površin
- bakelitne izolativne plošče debeline 5 cm, λ≤ 0,02 W/m2K, lepljene na stropno površino in mehansko sidrane
- 2x lepilna malta in mrežica po vzoru na prejšnjo postavko
- osnovni premaz v odtenku zaključnega sloja
- zaključni nanos v barvi obstoječe fasade v silikonski kvaliteti z zrnavostjo 2.0 mm; paro propustnost mora dosegati Sd min.0,12 pri 2mm nanosu, navzemanje vode mora biti W24 &lt;0,02 oziroma razred W3 (nizko navzemanje vode).</t>
  </si>
  <si>
    <t xml:space="preserve">Obdelava čela balkonov:
-odstranitev obstoječe pločevinaste obrobe pred izvedbo fasaderskih del
- obdelava čela balkona r.š. cca 10 cm po enakem postopku kot stropni del 
- finalni sloj z marmoriranim akrilnim ometom iz obarvanega kremenovega granulata.
- zaključni odkapni profil </t>
  </si>
  <si>
    <t>SKUPAJ SLIKOPLESKARSKA DELA :</t>
  </si>
  <si>
    <t>RAZNA DELA</t>
  </si>
  <si>
    <t xml:space="preserve">Slikopleskarska obdelava notranjih zidnih površin kletnih prostorov, ki so obdelani s sušilnimi ometi:
-Čiščenje površin z nanosom sredstva za odstranjevanje plesni (napr. natrijev hipoklorit &lt;5% akt. klora. EC 231-668-3) in brisanjem ali struganjem okuženih opleskov
- glajenje površin s termoizolacijsko paropropustno (koeficient paropropustnosti µ= 100 ali manj, oziroma Sd pri debelini 0,2mm≤0,02m) izravnalno maso z visoko vsebnostjo votlih steklokeramičnih kroglic, ki dvigne površinsko temperaturo
- 2x premaz vseh površin z visoko paropropustno barvo (koeficient paropropustnosti µ= 120 ali manj, oziroma Sd pri debelini 0,2mm≤0,024m) z vsebovanimi steklo-keramičnimi kroglicami.
</t>
  </si>
  <si>
    <t xml:space="preserve">Slikopleskarska obdelava notranjih zidnih in stropnih površin močno kontaminiranih kletnih stanovanj:
-Čiščenje površin z nanosom sredstva za odstranjevanje plesni (napr. natrijev hipoklorit &lt;5% akt. klora. EC 231-668-3) in brisanjem ali struganjem okuženih opleskov
- 2x premaz vseh površin z visoko paropropustno barvo (koeficient paropropustnosti µ= 120 ali manj, oziroma Sd pri debelini 0,2mm≤0,024m) z vsebovanimi steklo-keramičnimi kroglicami.
</t>
  </si>
  <si>
    <r>
      <t xml:space="preserve">Izdelava spuščenih stropov iz mavčnokartonskih plošč v naslednji sestavi:
-2x mavčnokarotnska plošča d=12,5mm na ustrezni obešalni pocinkani podkonstrukciji, višina obešanja  cca 50cm
- parna zapora  (Sd&gt;100m) z lepljenimi stiki z visoko lepilnim armiranim trakom na polietilenski osnovi
- termoizolacija iz steklene volne v roli, toplotne prevodnosti </t>
    </r>
    <r>
      <rPr>
        <sz val="11"/>
        <rFont val="Calibri"/>
        <family val="2"/>
        <charset val="238"/>
      </rPr>
      <t xml:space="preserve">λ≤0,04W/mK, debeline 10 cm
 - bandažiranje stikov </t>
    </r>
  </si>
  <si>
    <t>SKUPAJ SPUŠČENI STROPOVI:</t>
  </si>
  <si>
    <t>SKUPAJ RAZNA DELA:</t>
  </si>
  <si>
    <t>VOZIŠČNE KONSTRUKCIJE</t>
  </si>
  <si>
    <t>NEUPR. STROŠKI</t>
  </si>
  <si>
    <t>D)</t>
  </si>
  <si>
    <t>REKAPITULACIJA  ZUNANJE UREDITVE</t>
  </si>
  <si>
    <t>SKUPAJ ZUNANJA UREDITEV:</t>
  </si>
  <si>
    <t>KANALIZACIJA</t>
  </si>
  <si>
    <t>SKUPAJ KANALIZACIJA:</t>
  </si>
  <si>
    <t>Dobava in vgradnja zunanjih okenskih polic iz alu barvane pločevine debeline min. 1,5mm s stranskimi zavihki za preprečitev zamakanja. Vgradnja z ustreznim lepilom (enokomponentno tesnilno maso/lepilom na osnovi hibridnega MS polimera) preko podložk iz plutovine deb. 3mm, robovi proti špaletam in po zunanji daljši stranici se tesnijo z ekspanzijskim tesnilnim trakom.</t>
  </si>
  <si>
    <t>DOKUMENTACIJA</t>
  </si>
  <si>
    <t>SKUPAJ KROVSKO-KLEPARSKA DELA</t>
  </si>
  <si>
    <r>
      <t>Dobava in vgradnja pločevinaste pokrivne obrobe na stiku med doizoliranim fasadnim podstavkom in obstoječo fasado. Obroba iz alu barvane pločevine debeline min. 1,5mm, vgrajena na razširjeni del fasade enako kot okenske police. Nagib prav tako 3</t>
    </r>
    <r>
      <rPr>
        <vertAlign val="superscript"/>
        <sz val="11"/>
        <rFont val="Arial CE"/>
        <charset val="238"/>
      </rPr>
      <t>o</t>
    </r>
    <r>
      <rPr>
        <sz val="11"/>
        <rFont val="Arial CE"/>
        <family val="2"/>
        <charset val="238"/>
      </rPr>
      <t xml:space="preserve"> od objekta, r.š. obrobe cca 15 cm, stiki izvedeni s preklopi in lepljenjem z ustreznim lepilom.</t>
    </r>
  </si>
  <si>
    <t>Zamenjava ograjnih elemenov na balkonskih ograjah.vertikalna polnila iz lesenih letev je potrebno odstraniti, vključno z ročajem. Obstoječa kovinska konstrukcija se očisti in 2x opleska z barvo za kovine na poliuretanski osnovi. Iz vidika minimalnega vzdrževanja se izvedejo ograjna polnila iz lesno-plastičnega kompozita ali reciklirane umetne mase. Vertikalne letve preseka cca 80/16mm, višine 110 cm, po potrebi pritrjene na dodatno podkonstrukcijo oziroma predelano obstoječo. Ročaj (pokrivni profil) naj bo prav tako iz umetne mase. Max. razmak med polnili 10cm.</t>
  </si>
  <si>
    <t>Odstranitev obstoječe kritine vključno s kleparskimi izdelki nadzidanega dela zaradi razširitve strešin. Kritina se deponira na gradbiščni deponiji za kasnejšo ponovno vgradnjo.</t>
  </si>
  <si>
    <t>Ponovno polaganje z novim pritrdilnim materialom obstoječih strešnih plošč iz trapezne pločevine in paropropustne sekundarne kritine.</t>
  </si>
  <si>
    <t>Podeskanje podaljšanega dela ostrešja s skoblanimi smrekovimi deskami na pero in utor debeline min. 18mm, barvane kot ostali obnovljeni napušči z namestitvijo paropropustne sekundarne kritine.</t>
  </si>
  <si>
    <t>Dobava in pritrjevanje novih strešnih plošč iz trapezne pločevine v enaki ali podobni strukturi kot obstoječa pločevinasta kritina - pocinkana barvana pločevina deb. Min. 0,55mm. s protikondenčnim obrizgom.</t>
  </si>
  <si>
    <t>Izdelava novih čelnih obrob r.š. cca 25 cm iz pocinkane in barvene pločevine deb. min. 0,55 mm.</t>
  </si>
  <si>
    <t>Podaljšanje obstoječih polkrožnih strešnih žlebov vključno z vsem pritrdilnim materialom.</t>
  </si>
  <si>
    <t xml:space="preserve">Dobava in pritrjevanje prezračevalne mrežice na kapnem delu </t>
  </si>
  <si>
    <t>Dobava in montaža pločevinaste maske dimnika iz gladke pocinkane barvane pločevine, pritrjene preko termoizolacije. Presek dimnika cca 90/60 cm, višine cca 110 cm. V ceni zajeti tudi vse obrobe proti strešni kritini in pokrivno strešico.</t>
  </si>
  <si>
    <t>Pranje in čiščenje obstoječe strešine.</t>
  </si>
  <si>
    <t>Izvedba zunanjih stopnic na terenu ob JV vogalu objekta. 6x nastopna ploskev iz betonskega robnika in betonskih tlakovcev poravokotne oblike, položenih v zemelsjko vlažen beton na utrjeno tamponsko podlago. Širina stopnic 80 cm.</t>
  </si>
  <si>
    <t>Izolacija odkopanega dela zunanje kleti z XPS-om debeline 16 cm z lepljenjem in mehanskim pritrjevanjem na obstoječ zid, 2x lepilna malta z vmesno vtisnjeno mrežico ter zaključni sloj  z marmoriranim akrilnim ometom iz obarvanega kremenovega granulata.</t>
  </si>
  <si>
    <t xml:space="preserve">Izdelava pokrivne pločevinaste kape na opornem zidcu in preko izolacijske obloge kleti iz pocinkane barvane pločevine deb. 0,55mm, r.š. &lt;33 cm. </t>
  </si>
  <si>
    <t>Odklop napajanja V-PMO s strani pooblaščene osebe distributerja Elektro Celje in po izvedbi prevezav ponovni priklop.</t>
  </si>
  <si>
    <t>ELEKTRIČNE INŠTALACIJE</t>
  </si>
  <si>
    <t>Odklop obstoječih el. porabnikov  na objektu:</t>
  </si>
  <si>
    <t>svetila</t>
  </si>
  <si>
    <t>senzorji</t>
  </si>
  <si>
    <t>stikala (demontaža in namestitev pokrovov)</t>
  </si>
  <si>
    <t>glavno stikalo 40A 4p; 1-0</t>
  </si>
  <si>
    <t>zaščitno stik. na diferenčni tok RCD 4-pol.  400V  40/0,03A</t>
  </si>
  <si>
    <t xml:space="preserve">instalacijski odklopnik Un 230V  In 6-16A   C kar.  Ik 6kA               </t>
  </si>
  <si>
    <t xml:space="preserve">instalacijski odklopnik Un 400V  In 20-32A   C kar.  Ik 6kA               </t>
  </si>
  <si>
    <t>zbiralke, ožičenje, napisi in drobni material</t>
  </si>
  <si>
    <t>Dobava in montaža svetilke splošne razsvetljave (svetila pred montažo potrdita investitor ali  arhitekt), vključno z vsem drobnim materialom, LED svetlobnim virom in preizkusom delovanja (svetila se zmonitrajo na obstoječo instalacijo), tip naprimer SATURN SMD LED 18W MAT 4000K ali enakovredno</t>
  </si>
  <si>
    <t>Dobava in montaža svetilke splošne razsvetljave (svetila pred montažo potrdita investitor ali  arhitekt), vključno z vsem drobnim materialom, LED svetlobnim virom in preizkusom delovanja (svetila se zmonitrajo na obstoječo instalacijo), tip naprimer BEGHELLI PANELED (70011) LED/38W/3000lm/4000K, IP40 ali enakovredno</t>
  </si>
  <si>
    <t>Kabli položeni pod ometom v PVC zaščitnih ceveh s pripadajočimi uvodnicami in spojnim materialom</t>
  </si>
  <si>
    <t>NYM-J  3x1,5 mm2</t>
  </si>
  <si>
    <t>NYM-J  3x2,5 mm2</t>
  </si>
  <si>
    <t>NYY-J  5x10 mm2</t>
  </si>
  <si>
    <t>NYM-J  5x16mm2</t>
  </si>
  <si>
    <t>NYM-J  5x4 mm2</t>
  </si>
  <si>
    <t>PPL  3x1,5 mm2</t>
  </si>
  <si>
    <t>UTP cat. 5e</t>
  </si>
  <si>
    <t>Instalacijske cevi fi1,35 do 16mm za podometno vgradnjo, vgradnjo v betonsko ploščo in lahke predelne stene, z ustreznim pripadajočim priborom, pretežno samogasne, v kompletu z razvodnimi dozami</t>
  </si>
  <si>
    <t>Instalacijske cevi stigmaflex fi 35mm za položitev v zemljo</t>
  </si>
  <si>
    <t>Zaščitne gibljive PVC cevi EUROFLEX fi 11 do 16mm za priključke naprav, s pripadajočimi uvodnicami</t>
  </si>
  <si>
    <t>Priklop električnih naprav na napeljavo s potrebnim drobnim in veznim materialom</t>
  </si>
  <si>
    <t xml:space="preserve">toplotna črpalka s kablom NYY-J 5x10mm2
</t>
  </si>
  <si>
    <t>tipala</t>
  </si>
  <si>
    <t>rekupetarja moči do 250W</t>
  </si>
  <si>
    <t>sobnega nastavlalnika za rekuperator</t>
  </si>
  <si>
    <t>obtočne črpalke moči do 1kW</t>
  </si>
  <si>
    <t>Izvedba odklopa napajanja razdelilca R-SK (obstoječ dovod iz V-PMO) in priklop kabla NYY-J 5x4 iz novega razdelilca RT, ki bo lociran ob njem</t>
  </si>
  <si>
    <t>Razdelilna omara (R-T) izdelan v stopnji zaščite IP 40, podometne izvedbe, zaprt s pločevinastimi vrati, opremljen s ključavnico, vključno z gradbenimi deli in z naslednjo opremo:</t>
  </si>
  <si>
    <t>Predelava obstoječe merilne omare V- PMO z vgradnjo naslednjih elementov:</t>
  </si>
  <si>
    <t xml:space="preserve">varovalni vložek gg-gl   40A    </t>
  </si>
  <si>
    <t>drobni montažni material (napisne ploščice, enopolna shema, ožičenje, vrstne sponke in podobno</t>
  </si>
  <si>
    <t>meritve dovodnega kabla</t>
  </si>
  <si>
    <t>Dobava in montaža PVC NIK kanal do 40x25mm</t>
  </si>
  <si>
    <t>ELEKTRIČNE INŠTALACIJE SKUPAJ:</t>
  </si>
  <si>
    <t>ozemljitev toplotne črpalke z PF žico 10mm2</t>
  </si>
  <si>
    <t>ozemljitev ograje toplotne črpalke z PF žico 10mm2</t>
  </si>
  <si>
    <t>Dodatni vodnik za izenačenje potencialov, izveden z žico P/F-Y 6 mm2,</t>
  </si>
  <si>
    <t>Meritev izravnave potencialov in galvanskih povezav izpostavljenih in tujih prevodnih delov</t>
  </si>
  <si>
    <t>OZEMLJITVE IN IZENAČITVE POTENCIALOV SKUPAJ:</t>
  </si>
  <si>
    <t>STRELOVOD</t>
  </si>
  <si>
    <t>Dobava in montažalovilne palice LOP02 višine h=2,0m z ustreznim pritrdilnim in kontaktnim materialom. Proizvajalec HERMI</t>
  </si>
  <si>
    <t xml:space="preserve">Dobava in montaža ploščatega vodnika FeZn 25x4mm za izvedbo ozemljitvene instalacije. </t>
  </si>
  <si>
    <t>Meritve strelovodne napeljave z izdajo poročila in merilnih protokolov</t>
  </si>
  <si>
    <t>Dograditev obstoječega razdelilca z zaščitnim stikalom KZS 10/0,03A</t>
  </si>
  <si>
    <t>izdelava utorov ustrezne globine za vgradnjo kabla NYM 3x1,5mm2 z fino izravnavo</t>
  </si>
  <si>
    <t>izdelava utorov ustrezne globine za vgradnjo kabla NYM 5x16 (10) mm2 z fino izravnavo</t>
  </si>
  <si>
    <t>SKUPAJ ELEKTRIČNE INŠTALACIJE:</t>
  </si>
  <si>
    <t>Čiščenje stavbe in okolice med gradnjo in po njej in finalno čiščenje stavbe po končanih delih pred predajo naročniku, zaščita obstoječih tlakov, zasteklitev, sten, stavbnega pohištva, notranje opreme (npr.
polaganje zaščitnih folij itd.).. Obračun po neto tlorisni površini posega, kjer se izvajajo prenovitvena dela</t>
  </si>
  <si>
    <t xml:space="preserve">Slikopleskarska obdelava notranjih zidnih in stropnih površin stanovanj:
- 2x premaz vseh površin  z barvo odpornejšo na razvoj plesni
Lokalno, večinoma ob špaletah in vogalh je prav tako potrebno izvesti ukrepe za odstranjevanje plesni (predvidoma cca 10% vse površine)
</t>
  </si>
  <si>
    <t xml:space="preserve">Slikopleskarska obdelava novo izvedenih notranjih mavčnokartonskih spuščenih stropov stanovanj:
- glajenje površin s kitom
- 2x premaz vseh površin z disperzijsko barvo, odporno na suho drgnjenje in primerno za površine, obremenjene s plesnijo
</t>
  </si>
  <si>
    <t>Izvedba kaskad iz mavčnokartonskih plošč 12,5mm in ustreznih pocinkanih profilov. Kaskade oziroma maske prezračevalnih cevi se izvedejo spuščene cca 20 cm od obstoječega stropa oziroma se v primeru obstoječih spuščenih stropov vanje zarežejo rega za doseganje čim manjšega posega v obstoječo stropno višino. Razvita širina kaskade-maske znaša povprečno 80cm. V enotni ceni zajeti tudi vsa bandažiranja, zaključne profile oziroma vse do zaključenega izdelka (brez slikopleskarskih del)</t>
  </si>
  <si>
    <t xml:space="preserve">Dobava in montaža slemenskega/strešnega nosilnega elementa SON16 iz nerjavečega jekla za pritrjevanje strelovodnega vodnika AH1 Al fi 8mm na pločevinasto kritino. </t>
  </si>
  <si>
    <t xml:space="preserve">Dobava in montaža cevne objemke KON10 A  za pritrjevanje ploščatega strelovodnega vodnika na odtočno cev. </t>
  </si>
  <si>
    <t xml:space="preserve">Dobava in montaža cevnih objemk KON11A, za pritrjevanje strelovodnega vodnika AH1 fi 8 mm na odtočne cevi. </t>
  </si>
  <si>
    <t xml:space="preserve">Dobava in montaža cevnih objemk KON12A, za pritrjevanje strelovodnega vodnika AH1 fi 8 mm na odtočne cevi. </t>
  </si>
  <si>
    <t xml:space="preserve">Dobava in montaža zidnega nosilnega elementa ZON01 iz nerjavečega jekla za pritrjevanje strelovodnega vodnika AH1 Al fi 8mm na votle fasade z izolacijo do 100 mm. </t>
  </si>
  <si>
    <t xml:space="preserve">Dobava in montaža sponke KON07 iz nerjavečega jekla za povezovanje okroglega strelovodnega vodnika na lovilne palice. </t>
  </si>
  <si>
    <t xml:space="preserve">Dobava in montaža merilne sponke KON02  za izdelavo merilnega spoja med strelovodnim vodnikom AH1 in ozemljilnim trakom. </t>
  </si>
  <si>
    <t xml:space="preserve">Dobava in montaža sponke KON04 A iz nerjavečega jekla za medsebojno spajanje okroglih strelovodnih vodnikov. </t>
  </si>
  <si>
    <t xml:space="preserve">Dobava in montaža merilne sponke KON06 za izdelavo kontaktnih spojev med strelovodnim vodnikom in žlebnim koritom. </t>
  </si>
  <si>
    <t xml:space="preserve">Dobava in montaža oznak merilnih mest MŠ. </t>
  </si>
  <si>
    <t xml:space="preserve">Dobava in montaža strelovodnega vodnika AH1 Al fi 8mm na tipske strelovodne nosilne elemente. </t>
  </si>
  <si>
    <t xml:space="preserve">Dobava in montaža sponke KON01 iz nerjavečega jekla za izvedbo kontaktnih spojev med ploščatim strelovodnim vodniki. </t>
  </si>
  <si>
    <t>ELEKTRIČNE INSTALACIJE</t>
  </si>
  <si>
    <t>OZEMLJITVE</t>
  </si>
  <si>
    <t>Sanacija obstoječi betonskih površin opornega zidu in podobno po sistemu proizvajalca sanirnega sistema: 
- čiščenje obstoječe betonske površine s pranjem pod pritiskom min. 300 bar ali ščetkanje z žično krtačo
- premaz površine s polimerno disperzijo za izboljšanje sprijemljivosti staro-novo
- Saniranje-preplastitev obstoječe betonske površine z mikroarmirano tiksotropno sulfatno odporno reparaturno malto v popvprečni debelini sloja cca 20mm.</t>
  </si>
  <si>
    <t>Izdelava Dokazila o zaneslijivosti objekta za kompletna dela v 2 tiskanih izvodih, 1x digitalna oblika (optično prebrano) mora biti zajeta v enotnih cenah pogodbenega predračuna!</t>
  </si>
  <si>
    <t>Izvedba betonskega podstavka velikosti 360/340/30 cm za zunanji agregat toplotne črpalke, ki zajema:
-zemeljska dela 
-gramozna podlaga debeline 40cm
-beton C25/30
-armatura</t>
  </si>
  <si>
    <t>RAZNA GRADBENA IN ZAKLJUČNA DELA</t>
  </si>
  <si>
    <t>SKUPAJ RAZNA GRADBENA IN ZAKLJUČNA DELA:</t>
  </si>
  <si>
    <t>Dobava in vgradnja betona C12/16 v podložni beton temelja opornega zidu kompresorja TČ.</t>
  </si>
  <si>
    <t>Dobava in vgradnja betona C25/30 v temelj opornega zidu kompresorja TČ.</t>
  </si>
  <si>
    <t>Dobava in vgradnja betona C25/30 v oporni zid kompresorja TČ.</t>
  </si>
  <si>
    <r>
      <t xml:space="preserve">Izvedba akustične obloge okoli zunanjega agregata iz enostransko visoko absorbcijskih ALU protihrupnih panelov                                   akustičnih panelov montiranih v UNP16. Debelina alu pločevine 1mm, absorbcijski material mineralna volna debeline min. 50mm, gostote </t>
    </r>
    <r>
      <rPr>
        <sz val="11"/>
        <rFont val="Calibri"/>
        <family val="2"/>
        <charset val="238"/>
      </rPr>
      <t xml:space="preserve">≥ </t>
    </r>
    <r>
      <rPr>
        <sz val="11"/>
        <rFont val="Arial CE"/>
        <family val="2"/>
        <charset val="238"/>
      </rPr>
      <t xml:space="preserve">90kg/m3. Debelina panela min. 125mm. V enotni ceni zajeti tudi podkonstrukcijo in vse pripadajoče obrobe.
</t>
    </r>
  </si>
  <si>
    <t>Dobava in polaganje cevi meteorne kanalizacije - PVC cev DN 250, SN8, vključno s fazonskimi kosi, tesnilnim materialom….</t>
  </si>
  <si>
    <t>Dobava in vgradnja tipskih PP peskolovov velikosti 335/180/295mm, vtočna vertikala 100mm, iztok 125mm.</t>
  </si>
  <si>
    <t>Dvig (spust) oziroma višinska prilagoditev pokrovov obstoječih  jaškov na niveleto ureditve</t>
  </si>
  <si>
    <r>
      <t xml:space="preserve">Dobava in vgradnja betonskih  kanalizacijskih  jaškov DN 500, globine &lt; 1,5 m, vključno z LTŽ pokrovom </t>
    </r>
    <r>
      <rPr>
        <sz val="11"/>
        <rFont val="Times New Roman CE"/>
        <family val="2"/>
        <charset val="238"/>
      </rPr>
      <t xml:space="preserve"> </t>
    </r>
    <r>
      <rPr>
        <sz val="11"/>
        <rFont val="Arial"/>
        <family val="2"/>
        <charset val="238"/>
      </rPr>
      <t>400/400 mm, nosilnosti B-125 kN, s tipskim okvirjem in vgradnjo v betonski venec. Priključke cevi na jašek izvesti s kronsko navrtavo in tesnilom!
V ceni zajeti vsa potrebna dela (zemeljska dela, podložni beton, obdelavo mulde in dna...)</t>
    </r>
  </si>
  <si>
    <r>
      <t xml:space="preserve">Dobava in vgradnja betonskih  kanalizacijskih  jaškov DN 800, globine &lt; 1,5 m, vključno z LTŽ pokrovom </t>
    </r>
    <r>
      <rPr>
        <sz val="11"/>
        <rFont val="Symbol"/>
        <family val="1"/>
        <charset val="2"/>
      </rPr>
      <t>f</t>
    </r>
    <r>
      <rPr>
        <sz val="11"/>
        <rFont val="Times New Roman CE"/>
        <family val="2"/>
        <charset val="238"/>
      </rPr>
      <t xml:space="preserve"> </t>
    </r>
    <r>
      <rPr>
        <sz val="11"/>
        <rFont val="Arial"/>
        <family val="2"/>
        <charset val="238"/>
      </rPr>
      <t>600 mm, nosilnosti C-250 kN, s tipskim nastavnim vencem.  Priključke cevi na jašek izvesti s kronsko navrtavo in tesnilom! V ceni zajeti vsa potrebna dela (zemeljska dela, podložni beton, obdelavo mulde in dna...)</t>
    </r>
  </si>
  <si>
    <r>
      <t>Izvedba  iztočne glave v jarek na lokacij ibstoječe s kamnito oblogo brežine velikostnega razreda cca 1,00m</t>
    </r>
    <r>
      <rPr>
        <vertAlign val="superscript"/>
        <sz val="11"/>
        <rFont val="Arial CE"/>
        <charset val="238"/>
      </rPr>
      <t>2</t>
    </r>
    <r>
      <rPr>
        <sz val="11"/>
        <rFont val="Arial CE"/>
        <family val="2"/>
        <charset val="238"/>
      </rPr>
      <t xml:space="preserve"> s kamni Dzmin 30cm in fugiranjem stikov s cementno malto.</t>
    </r>
  </si>
  <si>
    <t>Dobava in vgradnja betonskih robnikov 8/20cm, vključno s temeljem, zemeljskimi deli, stičenjem…
Beton robnikov odporen na soli in olja ter zmrzal.</t>
  </si>
  <si>
    <t>Dobava in vgradnja betonskih robnikov 15/25cm, vključno s temeljem, zemeljskimi deli, stičenjem…
Beton robnikov odporen na soli in olja ter zmrzal.</t>
  </si>
  <si>
    <t>Polaganje obstoječih betonskih plošč velikosti  50/50 cm na sloj pustega betona debeline 10cm</t>
  </si>
  <si>
    <t>Dobava in polaganje betonskih plošč 50/50/4 cm, XF4, XB2. V ceni zajeti tudi betosko podlago debeline 10 cm.</t>
  </si>
  <si>
    <t xml:space="preserve">Zasip  ob objektu z izkopanim materialom
</t>
  </si>
  <si>
    <t>Horizontalni zarez obstoječe izolativne fasade (podstavka) debeline 5 cm z odstranitvijo obstoječe fasadne izolacije povprečne površine cca 80 cm/m1</t>
  </si>
  <si>
    <t>Izvedba opornega zidu ob zunanjih stopnicah debeline 20cm, vključno z opažem, betonom in armaturo:
- dvostranski opaž stene cca 8,00 m2
- beton stene C20/25 0,80m3
- temelj C20/25 1,44m3
- armatura različnih presekov 220 kg</t>
  </si>
  <si>
    <t>Podaljšanje obstoječega ostrešja nadzidka za cca 30cm. V ceni zajeti podaljšanje obstoječih strešnih letev. Križno letvanje razširjenega dela strešin-prečne letve 3/5 e=50 cm, vzdolžna letev 5/8cm.</t>
  </si>
  <si>
    <t>kg</t>
  </si>
  <si>
    <t>Dobava, krivljenje in vgrajevanje armaturnih mrež B 500 A</t>
  </si>
  <si>
    <t>Opaž in razopaž sten in temelja opornega zidu TČ</t>
  </si>
  <si>
    <t>Obnova opleskov obstoječih lesenih napuščev in vidnih delov šprovcev. Obstoječa barva se obrusi, nato se izvede osnovni oplesk s pokrivno barvo in 2x finalni oplesk s pokrivno lazuro v niansi po izboru projektanta arhitekture.
V enotni ceni zajeti tudi vse potrebne ukrepe za delo na višini, pomično dvižno košaro ali drug sistem po izboru izvajalca, ki bo skladen z ukrepi varstva pri delu</t>
  </si>
  <si>
    <t>Pleskarska obnova lesenih  vhodnih vrat v zunanjo klet ob objektu, velikosti cca 2,2m2/kos. Čiščenje obstoječih opleskov in 2x premaz z barvno lazuro.</t>
  </si>
  <si>
    <t>IX/</t>
  </si>
  <si>
    <t>E/ NEPREDVIDENA DELA 3% A-D</t>
  </si>
  <si>
    <t>Rušenje obstoječega krilnega zidu ob TČ</t>
  </si>
  <si>
    <t>Kombinirani strojno-ročni izkop jarkov za kanalizacijo ( cevi in jaški) širine &lt;1,00m in globine &lt;2,00m, po potrebi z varnostnim razpiranjem. Izkop delno v  utrjenem nasutju, delno v raščenem terenu III. Ktg., z odmetom na rob izkopa.Zajeta tudi količina izkopa za zunanje enote TČ.</t>
  </si>
  <si>
    <t>Slikopleskarska sanacija notranjih zidnih razppok širine cca 1mm, ki zajema zarez, polnjenje s fugirno maso za elastične fuge in bandažiranje.</t>
  </si>
  <si>
    <r>
      <t xml:space="preserve">Dobava in montaža svetilke varnostne razsvetljave za nadometno montažo </t>
    </r>
    <r>
      <rPr>
        <b/>
        <sz val="11"/>
        <rFont val="Arial CE"/>
        <charset val="238"/>
      </rPr>
      <t>tip Z1</t>
    </r>
    <r>
      <rPr>
        <sz val="11"/>
        <rFont val="Arial CE"/>
        <family val="2"/>
        <charset val="238"/>
      </rPr>
      <t>, avtonomije 1 ure, tip BEGHELLI UP LED LITE (4341) LED/1,5W/200lm/SE/1h, IP42 ali enakovredno</t>
    </r>
  </si>
  <si>
    <r>
      <t xml:space="preserve">Dobava in montaža svetilke varnostne razsvetljave za nadometno montažo </t>
    </r>
    <r>
      <rPr>
        <b/>
        <sz val="11"/>
        <rFont val="Arial CE"/>
        <charset val="238"/>
      </rPr>
      <t>tip Z2</t>
    </r>
    <r>
      <rPr>
        <sz val="11"/>
        <rFont val="Arial CE"/>
        <family val="2"/>
        <charset val="238"/>
      </rPr>
      <t>, avtonomije 1 ure, tipBEGHELLI UP LED OPTICOM (4370) LED/7,5/250lm/SE/AT/1h, IP65, IP6 ali enakovredno</t>
    </r>
  </si>
  <si>
    <t xml:space="preserve">Avtomatsko stikalo s senzorjem gibanja, s konaktno zmogljivostjo 1000 W, za  dnevno in nočno delovanje z nastavitvijo svetlobe 3-80 lux, kot delovanja 180°, področje 10x12 m, čas 10 sek-10 min; tip naprimer THEBEN LUXA 103-100 AP WH (1030022) ali enakovredno
</t>
  </si>
  <si>
    <t>Plačilo soglasja in moči za povečanje el. priključne moči iz 14kW (3x20A) v 28kW (3x40A)</t>
  </si>
  <si>
    <t xml:space="preserve">priklop energetskega kabla s kabelskimi čevlji NYY 5x16mm2         </t>
  </si>
  <si>
    <t>izvedba preboja fi 16mm dolžine cca 40cm zunaje stene za položitev kabla NYY 3x1,5mm2 v instalacijski cevi fi13mm</t>
  </si>
  <si>
    <t>demontaža obstoječih svetil v stanovanju 4 in  stanovanju 5</t>
  </si>
  <si>
    <t>podaljšanje kabla NYM-J 3x1,5mm2 s kablom NYM 3x1,5mm2 dolžine 1m s spojkami in dozo</t>
  </si>
  <si>
    <t>ponovna montaža in priklop obstoječih svetil na spuščen strop v stanovanju 4 in 5</t>
  </si>
  <si>
    <t>odklop, demontaža obstoječega kandelabra JR višine do 6m s svetilko</t>
  </si>
  <si>
    <t xml:space="preserve">Vzpostavitev breznapetostnega stanja, odklop obstoječe svetilke JR in demontaža stebra. Vsa dela izvesti ob nadzoru upravljalca JR! </t>
  </si>
  <si>
    <t>izvedba gradbene jame dimenzije cca 700x700x1200 za postavitev temelja kandekabra JR in odkop obstoječega temelja JR za možnost prestavitve</t>
  </si>
  <si>
    <t>premestitev temelja obstoječe JR dimenzije cca 600x600x1000 za cca 5m (izkopi zajeti v predhodnih točkah)</t>
  </si>
  <si>
    <t>montaža kandelabra JR višine do 6 s svetilko, uvod dveh kablov v steber in priklop</t>
  </si>
  <si>
    <t>izkop kabelskega jaška globine 0,8m in širine 0,3m</t>
  </si>
  <si>
    <t xml:space="preserve">dobava in vgradnja kabla v izkopan jarek NAYY-J 4x16mm2 </t>
  </si>
  <si>
    <t>dobava kabelske spojke za kabel 4x16mm2, ter izvedba spoja dveh kablov 16mm2</t>
  </si>
  <si>
    <t>zasip kabelskega jaška globine 0,8m in širine 0,3m z utrjevanjem po plasteh ter končno zreditvijo zemljine</t>
  </si>
  <si>
    <t>dobava in vgradnja opozorilnega traku "POZOR ELEKTRIKA"</t>
  </si>
  <si>
    <t>Povezava valjanca FeZn na prestavljen kandelaber</t>
  </si>
  <si>
    <t>Glavni vodnik za izenačenej potencialov, izveden z žico P/F-Y 35 mm2,</t>
  </si>
  <si>
    <t>Izvedba spojev vodnika 6mm2 na kovinske mase</t>
  </si>
  <si>
    <t xml:space="preserve">Glavni priključek ozemljitve (ozemljitvena zbiralka), vgrajena v pritličju (podometno GIP) </t>
  </si>
  <si>
    <t>Glavni vodnik za izenačenej potencialov, izveden z žico P/F-Y 16 mm2,</t>
  </si>
  <si>
    <t>izvedba ozemljitve na kandelaber JR</t>
  </si>
  <si>
    <t>izvedba spoja obstoječega zemnika JR z novim zemnikom JR s križno spojko</t>
  </si>
  <si>
    <t>Funkcionalni preizkus varnostne razsvetljave (6 svetilk) s strani pooblaščene organizacije</t>
  </si>
  <si>
    <t>Izdelava PID dokumentacije</t>
  </si>
  <si>
    <t>SKUPAJ STROJNE INŠTALACIJE:</t>
  </si>
  <si>
    <t>DEMONTAŽNA DELA</t>
  </si>
  <si>
    <t>Izpaznitev sistema ogrevanja in po končani montaži ponovno polnjenje</t>
  </si>
  <si>
    <t>RADIATORJI, KI SE BODO PONOVNO UPORABILI SE OČISTIJO IN SHRANIJO</t>
  </si>
  <si>
    <t>PRIPRAVA OGREVALNE VODE</t>
  </si>
  <si>
    <t>Visokotemperaturna toplotna črpalka zrak-voda za zunanjo postavitev z vremensko odvisnim prilagajanjem
temperature dvižnega voda potrebam objekta.
Zagotavljati mora doseganje visokih temperatur dvižnega voda in učinkovito delovanje tudi pri nizkih zunanjih
temperaturah. Z dvojnim antivibracijskim vpetjem kompresorja, dvojno zvočno zaščito ter bionično oblikovanimi lopaticami ventilatorja.
AVTO-OPTI DEFROST sistem odtaljevanja uparjalnika, korita, odtoka kondenzata in ventilatorja omogoča učinkovito delovanje sistema v vseh vremenskih
razmerah – tudi pri nizkih zunanjih temperaturah in visoki vlagi.
Serijska oprema: spiralni (scroll) kompresor z EVI tehnologijo, visoko učinkovit uparjalnik s hidrofilnim premazom, ploščni kondenzator iz nerjavečega jekla
AISI 316, elektronski ekspanzijski ventil, EC ventilator z bionično oblikovanimi lopaticami, sistem za enostavno postavitev in priklop na ogrevalni sistem.</t>
  </si>
  <si>
    <t>Podatki so navedeni po standardu EN14511.</t>
  </si>
  <si>
    <t>Maksimalna temperatura izstopne vode: do 65 °C</t>
  </si>
  <si>
    <t>Temp. območje delovanja: -23 °C do +40 °C</t>
  </si>
  <si>
    <t>Električno napajanje: 3 x 400 V / 50 Hz</t>
  </si>
  <si>
    <t>Električno varovanje: 3 x 32 A</t>
  </si>
  <si>
    <t>Hladivo: R407C</t>
  </si>
  <si>
    <t>Vodni priključki: DN 40 (6/4")</t>
  </si>
  <si>
    <t>Grelna moč: 39,6 kW (A2/W55)</t>
  </si>
  <si>
    <t>Električna moč: 14,2 kW (A2/W55)</t>
  </si>
  <si>
    <t>Energijski razred (W55): A++</t>
  </si>
  <si>
    <t>COP: 4,1 (A7/W35) / 3,8 (A2/W35) / 2,8 (A2/W55)</t>
  </si>
  <si>
    <t>kom</t>
  </si>
  <si>
    <t xml:space="preserve">Regulacija toplotne črpalke in ogrevalnega sistema  (krmiljenje toplotne črpalke, krmiljenje 2 x direktni krog ali 1x mešalni + 1x direktni krog, vremensko vodeno ogrevanje, segrevanje sanitarne vode, monovalentni in bivalentni način delovanje dodatnega vira, antilegionelna zaščita, različni urniki ogrevanja, optimirano delovanje obtočnih črpalk, protizmrzovalni program, program za sušenje estriha, funkcija za optimiranje števila vklopov kompresorja...) Možnost priključitve web vmesnika ali direktne komunikacije preko MODBUS protokola. 
</t>
  </si>
  <si>
    <t>Frekvenčno vodena obtočna črpalka, kot npr. izdelek WILO, tip STRATOS 40/1-12, PN 6/10 ali enakovreden, komplet z montažnim in tesnilnim materialom</t>
  </si>
  <si>
    <t>Zalogovnik tople vode, volumna 1000 l, komplet z toplotno izolacijo</t>
  </si>
  <si>
    <t>Separator umazanije, namenjen odstranjevanju tako magnetnih kot nemagnetnih delcev iz sistema centralnega ogrevanja, komplet z montažnim in tesnilnim materialom</t>
  </si>
  <si>
    <t>Tehnični podatki:</t>
  </si>
  <si>
    <t>- priključek: 2"</t>
  </si>
  <si>
    <t>- max. pretok (m3/h): 7,5</t>
  </si>
  <si>
    <t>- prostornina (l): 0,75</t>
  </si>
  <si>
    <t>Električna priključitev predpripravljenih električnih kablov v toplotno črpalko, nastavitev parametrov in optimizacija delovanja ter testiranje toplotne črpalke.</t>
  </si>
  <si>
    <t>DEMONTAŽNA DELA SKUPAJ:</t>
  </si>
  <si>
    <t>Pri ceveh je potrebno upoštevati vse fazonske kose, varilni material, odcepe, redukcije, prehode v objekte in ostali montažni in tesnilni material po specifikaciji proizvajalca. Predvidena trasa je razvidna iz risb.</t>
  </si>
  <si>
    <t>Odzračni lonec, volumna 5 l, komplet z vezno cevjo DN 15, izpustnim krogelnim ventilom DN 15, kompletno z  varilnim in pritrdilnim materialom ter potrebnimi oblikovnimi kosi</t>
  </si>
  <si>
    <t>Nosilni ter obešalni in pritrdilni material narejen iz profilnega jekla, očiščen in temeljno obarvan. Objemke za utrditev morajo imeti izolacijsko oblogo</t>
  </si>
  <si>
    <t>Čiščenje cevi za razvod ogrevalne vode s pripadajočimi nosilci in obešali, ter barvanje z osnovno, vročino vzdržno barvo</t>
  </si>
  <si>
    <t>Barvanje cevi za razvod ogrevalne vode pripadajočimi nosilci in obešali, z vročino vzdržno barvo (2x)</t>
  </si>
  <si>
    <t>VGRADNJA PREZRAČEVANJA Z REKUPERACIJO</t>
  </si>
  <si>
    <t>Cevni dušilec, fi 125 mm L = 1 m s polnilom iz dušilne pene z vsem tesnilnim, pritrdilnim in povezovalnim materialom</t>
  </si>
  <si>
    <r>
      <t>V</t>
    </r>
    <r>
      <rPr>
        <vertAlign val="subscript"/>
        <sz val="11"/>
        <rFont val="Arial CE"/>
        <charset val="238"/>
      </rPr>
      <t>max</t>
    </r>
    <r>
      <rPr>
        <sz val="11"/>
        <rFont val="Arial CE"/>
        <family val="2"/>
        <charset val="238"/>
      </rPr>
      <t xml:space="preserve"> = 300 m</t>
    </r>
    <r>
      <rPr>
        <vertAlign val="superscript"/>
        <sz val="11"/>
        <rFont val="Arial CE"/>
        <charset val="238"/>
      </rPr>
      <t>3</t>
    </r>
    <r>
      <rPr>
        <sz val="11"/>
        <rFont val="Arial CE"/>
        <family val="2"/>
        <charset val="238"/>
      </rPr>
      <t>/h                      kpl</t>
    </r>
  </si>
  <si>
    <r>
      <t>V</t>
    </r>
    <r>
      <rPr>
        <vertAlign val="subscript"/>
        <sz val="11"/>
        <rFont val="Arial CE"/>
        <charset val="238"/>
      </rPr>
      <t>max</t>
    </r>
    <r>
      <rPr>
        <sz val="11"/>
        <rFont val="Arial CE"/>
        <family val="2"/>
        <charset val="238"/>
      </rPr>
      <t xml:space="preserve"> = 200 m</t>
    </r>
    <r>
      <rPr>
        <vertAlign val="superscript"/>
        <sz val="11"/>
        <rFont val="Arial CE"/>
        <charset val="238"/>
      </rPr>
      <t>3</t>
    </r>
    <r>
      <rPr>
        <sz val="11"/>
        <rFont val="Arial CE"/>
        <family val="2"/>
        <charset val="238"/>
      </rPr>
      <t>/h                      kpl</t>
    </r>
  </si>
  <si>
    <t>Zajem in izpuh fi 125 skozi fasado, zaključen z samodvižno žaluzijo, komplet z obrobami in vsem montažnim, pritrdilnim in povezovalnim materarialom</t>
  </si>
  <si>
    <t>Zajemna komora s filtrom za kuhinje z vsem tesnilnim, pritrdilnim in povezovalnim materialom</t>
  </si>
  <si>
    <t>PRIPRAVA OGREVALNE VODE SKUPAJ:</t>
  </si>
  <si>
    <t>VGRADNJA PREZRAČEVANJA Z REKUPERACIJO SKUPAJ:</t>
  </si>
  <si>
    <t>Stropna komora z dvema priključkoma fi 175, za dovod oz. odvod zraka iz prostora, komplet z montažnim in povezovalnim materialom</t>
  </si>
  <si>
    <t>Prezračevalni ventil, fi 125, za dovod oz. odvod zraka iz prostora, komplet z montažnim in povezovalnim materialom</t>
  </si>
  <si>
    <t>Razdelilna komora z dušilem, dovod fi 125 - odvodi fi 75, komplet z montažnim in povezovalnim materialom, število priključkov:</t>
  </si>
  <si>
    <t>6-75 / 125          kom</t>
  </si>
  <si>
    <t>Centralna prezračevalna naprava, s ploščnim izmenjevalcem toplote odpadnega zraka, električnim predgrelnikom moči 1 kW, EC motorji, G4 predfiltra, avtomatski motorni by-pass,  komplet za odtok kondenzata in kompletna regulacija za brezžično upravljanje z napravo preko oblaka, stenskim tablojem za upravljenje (komplet z žično povezavo), vključno z vsem pripadajočim materialom in montažo. Za podatke:</t>
  </si>
  <si>
    <t>Toplotno izolirana prezračevalna cev (sveži in zavrženi zrak), fi 125, komplet z vsemi fazonskimi kosi, tesnili, montažnim in povezovalnim materialom</t>
  </si>
  <si>
    <t>Dvoslojna gibljiva prezračevalna cev, fi 75, antistatična in antibakterijska, komplet z vsemi fazonskimi kosi, tesnili, montažnim in povezovalnim materialom</t>
  </si>
  <si>
    <t>Komplet rezervnih filtrov za letno menjavo: 3 kompleti G4 filtrov + F7 filter</t>
  </si>
  <si>
    <t>Zagon prezračevalne naprave s poučitvijo uporabnika</t>
  </si>
  <si>
    <t>UREDITEV RADIATORSKEGA OGREVANJA</t>
  </si>
  <si>
    <r>
      <t>Jekleni radiator s sredinskim priklopom, kompletno z termostatskim ventilom (</t>
    </r>
    <r>
      <rPr>
        <u/>
        <sz val="11"/>
        <rFont val="Arial CE"/>
        <charset val="238"/>
      </rPr>
      <t>pred montažo termostatskih glav je potrebno izvesti prednastavitve pretoka na vsakem ventilu</t>
    </r>
    <r>
      <rPr>
        <sz val="11"/>
        <rFont val="Arial CE"/>
        <family val="2"/>
        <charset val="238"/>
      </rPr>
      <t>),  navojnim privijalom, radiatorskim čepom, reducirko, odzračevalno pipico, tesnilnim materialom, pritrdilnimi konzolami, tip</t>
    </r>
  </si>
  <si>
    <t>Kopalniški cevni radiator s sredinskim priklopom,  prašno barvan, kompletno z radiatorskim čepom, reducirko, odzračevalno pipico, tesnilnim materialom, pritrdilnimi konzolami, velikosti:</t>
  </si>
  <si>
    <r>
      <t>1800/600, Q</t>
    </r>
    <r>
      <rPr>
        <vertAlign val="subscript"/>
        <sz val="11"/>
        <rFont val="Arial CE"/>
        <charset val="238"/>
      </rPr>
      <t>24-70/55 °C</t>
    </r>
    <r>
      <rPr>
        <sz val="11"/>
        <rFont val="Arial CE"/>
        <family val="2"/>
        <charset val="238"/>
      </rPr>
      <t xml:space="preserve"> = 362 W      kom</t>
    </r>
  </si>
  <si>
    <r>
      <t>22/900/1320, Q</t>
    </r>
    <r>
      <rPr>
        <vertAlign val="subscript"/>
        <sz val="11"/>
        <rFont val="Arial CE"/>
        <charset val="238"/>
      </rPr>
      <t>20-70/55 °C</t>
    </r>
    <r>
      <rPr>
        <sz val="11"/>
        <rFont val="Arial CE"/>
        <family val="2"/>
        <charset val="238"/>
      </rPr>
      <t xml:space="preserve"> = 1320 W kom</t>
    </r>
  </si>
  <si>
    <r>
      <t>22/600/1320, Q</t>
    </r>
    <r>
      <rPr>
        <vertAlign val="subscript"/>
        <sz val="11"/>
        <rFont val="Arial CE"/>
        <charset val="238"/>
      </rPr>
      <t>20-70/55 °C</t>
    </r>
    <r>
      <rPr>
        <sz val="11"/>
        <rFont val="Arial CE"/>
        <family val="2"/>
        <charset val="238"/>
      </rPr>
      <t xml:space="preserve"> = 983 W   kom</t>
    </r>
  </si>
  <si>
    <r>
      <t>33/900/600, Q</t>
    </r>
    <r>
      <rPr>
        <vertAlign val="subscript"/>
        <sz val="11"/>
        <rFont val="Arial CE"/>
        <charset val="238"/>
      </rPr>
      <t>24-70/55 °C</t>
    </r>
    <r>
      <rPr>
        <sz val="11"/>
        <rFont val="Arial CE"/>
        <family val="2"/>
        <charset val="238"/>
      </rPr>
      <t xml:space="preserve"> = 666 W     kom</t>
    </r>
  </si>
  <si>
    <r>
      <t>22/900/720, Q</t>
    </r>
    <r>
      <rPr>
        <vertAlign val="subscript"/>
        <sz val="11"/>
        <rFont val="Arial CE"/>
        <charset val="238"/>
      </rPr>
      <t>20-70/55 °C</t>
    </r>
    <r>
      <rPr>
        <sz val="11"/>
        <rFont val="Arial CE"/>
        <family val="2"/>
        <charset val="238"/>
      </rPr>
      <t xml:space="preserve"> = 795 W     kom</t>
    </r>
  </si>
  <si>
    <r>
      <t>1800/900, Q</t>
    </r>
    <r>
      <rPr>
        <vertAlign val="subscript"/>
        <sz val="11"/>
        <rFont val="Arial CE"/>
        <charset val="238"/>
      </rPr>
      <t>24-70/55 °C</t>
    </r>
    <r>
      <rPr>
        <sz val="11"/>
        <rFont val="Arial CE"/>
        <family val="2"/>
        <charset val="238"/>
      </rPr>
      <t xml:space="preserve"> = 517 W      kom</t>
    </r>
  </si>
  <si>
    <r>
      <t>22/600/1120, Q</t>
    </r>
    <r>
      <rPr>
        <vertAlign val="subscript"/>
        <sz val="11"/>
        <rFont val="Arial CE"/>
        <charset val="238"/>
      </rPr>
      <t>20-70/55 °C</t>
    </r>
    <r>
      <rPr>
        <sz val="11"/>
        <rFont val="Arial CE"/>
        <family val="2"/>
        <charset val="238"/>
      </rPr>
      <t xml:space="preserve"> = 834 W   kom</t>
    </r>
  </si>
  <si>
    <r>
      <t>1150/600, Q</t>
    </r>
    <r>
      <rPr>
        <vertAlign val="subscript"/>
        <sz val="11"/>
        <rFont val="Arial CE"/>
        <charset val="238"/>
      </rPr>
      <t>24-70/55 °C</t>
    </r>
    <r>
      <rPr>
        <sz val="11"/>
        <rFont val="Arial CE"/>
        <family val="2"/>
        <charset val="238"/>
      </rPr>
      <t xml:space="preserve"> = 236 W      kom</t>
    </r>
  </si>
  <si>
    <r>
      <t>22/500/1400, Q</t>
    </r>
    <r>
      <rPr>
        <vertAlign val="subscript"/>
        <sz val="11"/>
        <rFont val="Arial CE"/>
        <charset val="238"/>
      </rPr>
      <t>20-70/55 °C</t>
    </r>
    <r>
      <rPr>
        <sz val="11"/>
        <rFont val="Arial CE"/>
        <family val="2"/>
        <charset val="238"/>
      </rPr>
      <t xml:space="preserve"> = 944 W   kom</t>
    </r>
  </si>
  <si>
    <r>
      <t>22/500/1000, Q</t>
    </r>
    <r>
      <rPr>
        <vertAlign val="subscript"/>
        <sz val="11"/>
        <rFont val="Arial CE"/>
        <charset val="238"/>
      </rPr>
      <t>20-70/55 °C</t>
    </r>
    <r>
      <rPr>
        <sz val="11"/>
        <rFont val="Arial CE"/>
        <family val="2"/>
        <charset val="238"/>
      </rPr>
      <t xml:space="preserve"> = 675 W   kom</t>
    </r>
  </si>
  <si>
    <r>
      <t>11/600/400, Q</t>
    </r>
    <r>
      <rPr>
        <vertAlign val="subscript"/>
        <sz val="11"/>
        <rFont val="Arial CE"/>
        <charset val="238"/>
      </rPr>
      <t>18-70/55 °C</t>
    </r>
    <r>
      <rPr>
        <sz val="11"/>
        <rFont val="Arial CE"/>
        <family val="2"/>
        <charset val="238"/>
      </rPr>
      <t xml:space="preserve"> = 183 W     kom</t>
    </r>
  </si>
  <si>
    <r>
      <t>11/900/400, Q</t>
    </r>
    <r>
      <rPr>
        <vertAlign val="subscript"/>
        <sz val="11"/>
        <rFont val="Arial CE"/>
        <charset val="238"/>
      </rPr>
      <t>18-70/55 °C</t>
    </r>
    <r>
      <rPr>
        <sz val="11"/>
        <rFont val="Arial CE"/>
        <family val="2"/>
        <charset val="238"/>
      </rPr>
      <t xml:space="preserve"> = 250 W     kom</t>
    </r>
  </si>
  <si>
    <r>
      <t>22/500/1120, Q</t>
    </r>
    <r>
      <rPr>
        <vertAlign val="subscript"/>
        <sz val="11"/>
        <rFont val="Arial CE"/>
        <charset val="238"/>
      </rPr>
      <t>20-70/55 °C</t>
    </r>
    <r>
      <rPr>
        <sz val="11"/>
        <rFont val="Arial CE"/>
        <family val="2"/>
        <charset val="238"/>
      </rPr>
      <t xml:space="preserve"> = 834 W   kom</t>
    </r>
  </si>
  <si>
    <r>
      <t>22/500/1320, Q</t>
    </r>
    <r>
      <rPr>
        <vertAlign val="subscript"/>
        <sz val="11"/>
        <rFont val="Arial CE"/>
        <charset val="238"/>
      </rPr>
      <t>20-70/55 °C</t>
    </r>
    <r>
      <rPr>
        <sz val="11"/>
        <rFont val="Arial CE"/>
        <family val="2"/>
        <charset val="238"/>
      </rPr>
      <t xml:space="preserve"> = 983 W   kom</t>
    </r>
  </si>
  <si>
    <r>
      <t>22/500/1200, Q</t>
    </r>
    <r>
      <rPr>
        <vertAlign val="subscript"/>
        <sz val="11"/>
        <rFont val="Arial CE"/>
        <charset val="238"/>
      </rPr>
      <t>20-70/55 °C</t>
    </r>
    <r>
      <rPr>
        <sz val="11"/>
        <rFont val="Arial CE"/>
        <family val="2"/>
        <charset val="238"/>
      </rPr>
      <t xml:space="preserve"> = 893 W   kom</t>
    </r>
  </si>
  <si>
    <r>
      <t>22/600/1320, Q</t>
    </r>
    <r>
      <rPr>
        <vertAlign val="subscript"/>
        <sz val="11"/>
        <rFont val="Arial CE"/>
        <charset val="238"/>
      </rPr>
      <t>24-70/55 °C</t>
    </r>
    <r>
      <rPr>
        <sz val="11"/>
        <rFont val="Arial CE"/>
        <family val="2"/>
        <charset val="238"/>
      </rPr>
      <t xml:space="preserve"> = 785 W   kom</t>
    </r>
  </si>
  <si>
    <t>Spodnji radiatorski priključek za radiatorje z vgrajenim ventilom - kotni - PRIKLOP IZ STENE, komplet s tesnilnim in montažnim materialom, velikosti DN 15</t>
  </si>
  <si>
    <r>
      <t>Ponovna montaža obstoječega jeklenega radiatojar s spodnjim priklopom, kompletno z novim termostatskim ventilom (</t>
    </r>
    <r>
      <rPr>
        <u/>
        <sz val="11"/>
        <rFont val="Arial CE"/>
        <charset val="238"/>
      </rPr>
      <t>pred montažo termostatskih glav je potrebno izvesti prednastavitve pretoka na vsakem ventilu</t>
    </r>
    <r>
      <rPr>
        <sz val="11"/>
        <rFont val="Arial CE"/>
        <family val="2"/>
        <charset val="238"/>
      </rPr>
      <t>),  novim navojnim privijalom, novim radiatorskim čepom, novo reducirko, novo odzračevalno pipico, tesnilnim materialom, novimi pritrdilnimi konzolami, tip</t>
    </r>
  </si>
  <si>
    <t>22/900/600</t>
  </si>
  <si>
    <t>22/900/1200</t>
  </si>
  <si>
    <t>22/600/1200</t>
  </si>
  <si>
    <t>22/900/400</t>
  </si>
  <si>
    <t>11/900/400</t>
  </si>
  <si>
    <t>22/900/500</t>
  </si>
  <si>
    <t>22/500/900</t>
  </si>
  <si>
    <t>22/500/1200</t>
  </si>
  <si>
    <t>22/600/1000</t>
  </si>
  <si>
    <t>22/600/2000</t>
  </si>
  <si>
    <t>22/500/1000</t>
  </si>
  <si>
    <t>11/900/500</t>
  </si>
  <si>
    <t>22/500/700</t>
  </si>
  <si>
    <t>22/600/1320</t>
  </si>
  <si>
    <t>22/500/1400</t>
  </si>
  <si>
    <t>22/500/600</t>
  </si>
  <si>
    <t>22/900/700</t>
  </si>
  <si>
    <t>22/900/800</t>
  </si>
  <si>
    <t>Večfunkcijski termostatski ventil za kopalnišče radiatorje, s prednastavitijo pretoka - kotni - PRIKLOP IZ STENE, komplet s tesnilnim in montažnim materialom.</t>
  </si>
  <si>
    <t>Radiatorska termostatska glava za vgradnjo na termostatske radiatorske ventile, z možnostja blokiranja in omejitve temperature, s plinskim polnjenjem, skladna z EN215-1</t>
  </si>
  <si>
    <r>
      <t xml:space="preserve">Bakrena cev, izdelana po DIN 1786, komplet z oblikovnimi kosi, spojnim materialom, toplotno izolacijo, izdelano iz umetnega vulkanizirane sintetičnega kavčuka z zaprto celično strukturo, ki ima toplotno prevodnost </t>
    </r>
    <r>
      <rPr>
        <sz val="11"/>
        <rFont val="Calibri"/>
        <family val="2"/>
        <charset val="238"/>
      </rPr>
      <t>≤</t>
    </r>
    <r>
      <rPr>
        <sz val="11"/>
        <rFont val="Arial CE"/>
        <family val="2"/>
        <charset val="238"/>
      </rPr>
      <t xml:space="preserve"> 0,035 W/mK, debeline enake notranjemu premeru cevi ter materialom za utrditev</t>
    </r>
  </si>
  <si>
    <t>Ø 12 × 1                                      m</t>
  </si>
  <si>
    <t>Ø 15 × 1                                      m</t>
  </si>
  <si>
    <t>Ø 18 × 1                                      m</t>
  </si>
  <si>
    <t>22/400/1400</t>
  </si>
  <si>
    <t>Predizolirana cev za daljinsko ogrevanje, dimenzije 2 x DN 40, primerna za temperaturo do +95 °C in tlak do 8 bar. Gladka medijska cev iz polibutena, izolacija iz prilagodljive in celično zaprte poliolefinske pene z izolativnostjo λ = 0.031 W/mK pri 50 °C. Komplet z zakoličenjem trase, izkopi in po končanih delih zasipom.</t>
  </si>
  <si>
    <t>Krogelni ventil DN 40, NP 6 komplet z montažnim in tesnilnim materialom</t>
  </si>
  <si>
    <t>Nepovratni ventil DN 40, NP 6 komplet z montažnim in tesnilnim materialom</t>
  </si>
  <si>
    <t>Jeklena srednje težka navojna cev DN 40, izdelana po DIN 2440 kompletno z varilnim in pritrdilnim materialom ter potrebnimi oblikovnimi kosi</t>
  </si>
  <si>
    <t>Toplotna izolacija cevnih razvodov ogrevalne vode DN 40, izdelana iz umetnega vulkanizirane sintetičnega kavčuka z zaprto celično strukturo, ki ima toplotno prevodnost 0,035 W/mK, debeline 19 mm</t>
  </si>
  <si>
    <t>Izdelava prebojev fi 60 mm za prehod cevnih razvodov skozi požarne stene, skupaj z požarnim tesnenjem</t>
  </si>
  <si>
    <t>Krogelni ventil DN 15, NP 6 komplet z montažnim in tesnilnim materialom</t>
  </si>
  <si>
    <t>Izpiranje cevne mreže ter hladen tlačni preizkus s tlakom 1,5 × obratovalni tlak</t>
  </si>
  <si>
    <t>Uregulacija armatur ter poizkusno delovanje</t>
  </si>
  <si>
    <t>Demontaža obstoječe toplotne črpalke, komplet z iznosom in odvozom na deponijo</t>
  </si>
  <si>
    <r>
      <t>Frekvenčno vodena obtočna črpalka za stanovanje Q</t>
    </r>
    <r>
      <rPr>
        <vertAlign val="subscript"/>
        <sz val="11"/>
        <rFont val="Arial CE"/>
        <charset val="238"/>
      </rPr>
      <t xml:space="preserve">max </t>
    </r>
    <r>
      <rPr>
        <sz val="11"/>
        <rFont val="Arial CE"/>
        <family val="2"/>
        <charset val="238"/>
      </rPr>
      <t>= 6000 W, dT = 15 K, dp = 40 kPa , komplet z vsem montažnim, tesnilnim materialom in priklopom na obstoječ elektro priključek</t>
    </r>
  </si>
  <si>
    <t>UREDITEV RADIATORSKEGA OGREVANJA SKUPAJ:</t>
  </si>
  <si>
    <t>Izdelava utorov v steni za priklop radiatorja iz stene</t>
  </si>
  <si>
    <t>C)</t>
  </si>
  <si>
    <t>REKAPITULACIJA  STROJNIH DEL</t>
  </si>
  <si>
    <t>Zarez obstoječe južne fasade za izvedbo vertikalne dilatacije, čiščenje rege in vstavljanje ter zaključna obdelava tipskega dilatacijskega traku tipa E s prilagodljivim trakom iz nitritnega kaučuka, obojestranskim PVC vogalnikom z mrežico iz steklenih vlaken. Trak naj bo naknadno pobarvan s fasadno barvo v niansi obstoječe fasade. Rega naj bo širine cca 15-20 mm.</t>
  </si>
  <si>
    <r>
      <t xml:space="preserve">Doizoliranje zatrepnih fasadnih sten po naslednjem postopku:
- Pločevinasta fasadna obloga se odstrani, stene se dodatno izolirajo z negorljivo fasadno toplotno izolacijo debeline 16 cm s ploščami iz kamene volne </t>
    </r>
    <r>
      <rPr>
        <sz val="11"/>
        <rFont val="Calibri"/>
        <family val="2"/>
        <charset val="238"/>
      </rPr>
      <t>λ≤0,038W/mK</t>
    </r>
    <r>
      <rPr>
        <sz val="11"/>
        <rFont val="Arial CE"/>
        <family val="2"/>
        <charset val="238"/>
      </rPr>
      <t xml:space="preserve"> , preko se izvede 2x nanos lepilne malte z vmesno mrežico in finalni zsilikonski zaključni sloj, vse v enaki kvaliteti kot v poziciji 5,01!</t>
    </r>
  </si>
  <si>
    <t xml:space="preserve">Izvedba nove zidne obrobe doizolirano fasado in streho iz pocinkane barven pločevine r.š. cca 33 cm; </t>
  </si>
  <si>
    <t>Odstranitev obstoječih oddušnih cevi in krpanje pločevinaste kritine z enakimi ploščami kot obstoječa kritina; površina posameznega posega cca 0,5m2/kos</t>
  </si>
  <si>
    <t>Prilagoditev obstoječih strešnih vertikal zaradi odebelitve fasade na kletnem delu - izogib za cca 10 cm in ostalih elementov ob fasadi (oddušnik iz kotlovnice)</t>
  </si>
  <si>
    <r>
      <t>Preboj obstoječih fasadnih opečnih sten debeline 35-40 cm za prehod strojnih instalacij; presek preboja</t>
    </r>
    <r>
      <rPr>
        <sz val="11"/>
        <rFont val="Symbol"/>
        <family val="1"/>
        <charset val="2"/>
      </rPr>
      <t xml:space="preserve"> f </t>
    </r>
    <r>
      <rPr>
        <sz val="11"/>
        <rFont val="Arial CE"/>
        <family val="2"/>
        <charset val="238"/>
      </rPr>
      <t xml:space="preserve">150mm, vključno z naknadno zidarsko obdelavo. Izvedba z vrtalno garnituro. </t>
    </r>
    <r>
      <rPr>
        <b/>
        <sz val="11"/>
        <rFont val="Arial CE"/>
        <charset val="238"/>
      </rPr>
      <t>Dolbljenje z udarnimi kladivi ni dovoljeno! Pazljivo vrtanje v cilju minimalnih poškodb obstoječega fasadnega ovoja!</t>
    </r>
  </si>
  <si>
    <r>
      <t>Preboj obstoječih notranjih opečnih sten debeline 15-25 cm za prehod strojnih instalacij; presek preboja</t>
    </r>
    <r>
      <rPr>
        <sz val="11"/>
        <rFont val="Symbol"/>
        <family val="1"/>
        <charset val="2"/>
      </rPr>
      <t xml:space="preserve"> f </t>
    </r>
    <r>
      <rPr>
        <sz val="11"/>
        <rFont val="Arial CE"/>
        <family val="2"/>
        <charset val="238"/>
      </rPr>
      <t xml:space="preserve">150mm, vključno z naknadno zidarsko obdelavo. Izvedba z vrtalno garnituro. </t>
    </r>
    <r>
      <rPr>
        <b/>
        <sz val="11"/>
        <rFont val="Arial CE"/>
        <charset val="238"/>
      </rPr>
      <t>Dolbljenje z udarnimi kladivi ni dovoljeno!</t>
    </r>
  </si>
  <si>
    <t xml:space="preserve">Dobava, krivljenje in vgrajevanje rebraste armature S 500 B različnih presekov </t>
  </si>
  <si>
    <t>Kompletna izdelava ponikovalnega jaška iz betonske cevi DN400, globine 1m, polnjeno z gramozom 32-64mm - ponikanje kondenzata TČ</t>
  </si>
  <si>
    <t>Demontaža obstoječih radiatorjev (52 kom) in pripadajočega razvoda ogrevalne vode, vključno s čiščenjem, sortiranjem po vrstah odpadkov, nakladanjem in prenosom ruševin in kosovnega odpada neposredno na prevozno sredstvo, odvoz kosovnega odpada na stalno deponijo, vključno z vsemi stroški deponije in dajatvami ter s predpisano dokumentacijo o ravnanju z odpadki.</t>
  </si>
  <si>
    <t>POPIS G.O.I. DEL</t>
  </si>
  <si>
    <t>SKUPAJ STROJNE INSTALACIJE :</t>
  </si>
  <si>
    <t>C/</t>
  </si>
  <si>
    <t>ZUNANJA UREDITEV</t>
  </si>
  <si>
    <t>STROJNE INSTALACIJE</t>
  </si>
  <si>
    <t>D/</t>
  </si>
  <si>
    <t>B/</t>
  </si>
  <si>
    <t>ELEKTROINSTALACIJE</t>
  </si>
  <si>
    <t>OZEMLJITVE, IZENAČITEV POTENCIALOV</t>
  </si>
  <si>
    <t>A/</t>
  </si>
  <si>
    <t>GRADBENA IN ZAKLJUČNA DELA</t>
  </si>
  <si>
    <t>Izvedba meritev obratovanja zunanje enote toplotne črpalke  v skladu z določili Odloka o občinskem podrobnem prostorskem načrtu (OPPN) OZ-9, 32. člen (UL RS 51/2015)</t>
  </si>
  <si>
    <t>PONUDNIK:</t>
  </si>
  <si>
    <t>SKUPAJ (brez davka)</t>
  </si>
  <si>
    <t xml:space="preserve">IV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</si>
</sst>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 [$€-1]"/>
    <numFmt numFmtId="165" formatCode="#,##0.00\ _S_I_T"/>
    <numFmt numFmtId="166" formatCode="#,##0.00\ _€"/>
    <numFmt numFmtId="167" formatCode="#,##0.00&quot;       &quot;;\-#,##0.00&quot;       &quot;;&quot; -&quot;#&quot;       &quot;;@\ "/>
    <numFmt numFmtId="168" formatCode="#,##0&quot; SIT &quot;;\-#,##0&quot; SIT &quot;;&quot; - SIT &quot;;@\ "/>
    <numFmt numFmtId="169" formatCode="#,##0.00&quot; SIT &quot;;\-#,##0.00&quot; SIT &quot;;&quot; -&quot;#&quot; SIT &quot;;@\ "/>
    <numFmt numFmtId="170" formatCode="[$$-409]#,##0.00;[Red]\-[$$-409]#,##0.00"/>
    <numFmt numFmtId="171" formatCode="#,##0.000\ _S_I_T"/>
    <numFmt numFmtId="172" formatCode="_-* #,##0.00\ _S_I_T_-;\-* #,##0.00\ _S_I_T_-;_-* &quot;-&quot;??\ _S_I_T_-;_-@_-"/>
    <numFmt numFmtId="173" formatCode="&quot;B1&quot;\.0"/>
    <numFmt numFmtId="174" formatCode="#,##0.00_ ;\-#,##0.00\ "/>
    <numFmt numFmtId="175" formatCode="_-* #,##0.00\ [$€-1]_-;\-* #,##0.00\ [$€-1]_-;_-* &quot;-&quot;??\ [$€-1]_-"/>
    <numFmt numFmtId="176" formatCode="&quot;A6&quot;\.0"/>
    <numFmt numFmtId="177" formatCode="&quot;B14&quot;\.0"/>
    <numFmt numFmtId="178" formatCode="_-&quot;£&quot;* #,##0_-;\-&quot;£&quot;* #,##0_-;_-&quot;£&quot;* &quot;-&quot;_-;_-@_-"/>
    <numFmt numFmtId="179" formatCode="_-&quot;£&quot;* #,##0.00_-;\-&quot;£&quot;* #,##0.00_-;_-&quot;£&quot;* &quot;-&quot;??_-;_-@_-"/>
  </numFmts>
  <fonts count="98">
    <font>
      <sz val="11"/>
      <name val="Times New Roman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Times New Roman CE"/>
      <charset val="238"/>
    </font>
    <font>
      <sz val="11"/>
      <name val="Times New Roman CE"/>
      <family val="1"/>
      <charset val="238"/>
    </font>
    <font>
      <sz val="9"/>
      <name val="Arial CE"/>
      <family val="2"/>
      <charset val="238"/>
    </font>
    <font>
      <sz val="11"/>
      <name val="Arial CE"/>
      <family val="2"/>
      <charset val="238"/>
    </font>
    <font>
      <b/>
      <sz val="11"/>
      <name val="Arial CE"/>
      <family val="2"/>
      <charset val="238"/>
    </font>
    <font>
      <sz val="9"/>
      <name val="Times New Roman CE"/>
      <charset val="238"/>
    </font>
    <font>
      <u/>
      <sz val="12"/>
      <name val="Times New Roman CE"/>
      <family val="1"/>
      <charset val="238"/>
    </font>
    <font>
      <b/>
      <sz val="11"/>
      <name val="Arial CE"/>
      <charset val="238"/>
    </font>
    <font>
      <sz val="10"/>
      <name val="Arial CE"/>
      <charset val="238"/>
    </font>
    <font>
      <b/>
      <sz val="6"/>
      <name val="Verdana"/>
      <family val="2"/>
      <charset val="238"/>
    </font>
    <font>
      <sz val="6"/>
      <name val="Verdana"/>
      <family val="2"/>
      <charset val="238"/>
    </font>
    <font>
      <sz val="10"/>
      <color indexed="22"/>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0"/>
      <name val="Calibri"/>
      <family val="2"/>
      <charset val="238"/>
    </font>
    <font>
      <sz val="11"/>
      <color indexed="19"/>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62"/>
      <name val="Calibri"/>
      <family val="2"/>
      <charset val="238"/>
    </font>
    <font>
      <sz val="11"/>
      <name val="Arial CE"/>
      <charset val="238"/>
    </font>
    <font>
      <sz val="10"/>
      <name val="Arial"/>
      <family val="2"/>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sz val="11"/>
      <name val="Arial"/>
      <family val="2"/>
      <charset val="238"/>
    </font>
    <font>
      <b/>
      <sz val="18"/>
      <color indexed="56"/>
      <name val="Cambria"/>
      <family val="2"/>
      <charset val="238"/>
    </font>
    <font>
      <b/>
      <sz val="11"/>
      <name val="Times New Roman CE"/>
      <charset val="238"/>
    </font>
    <font>
      <sz val="11"/>
      <name val="Times New Roman CE"/>
      <family val="1"/>
      <charset val="238"/>
    </font>
    <font>
      <sz val="11"/>
      <name val="Times New Roman CE"/>
      <charset val="238"/>
    </font>
    <font>
      <b/>
      <sz val="11"/>
      <name val="Arial CE"/>
      <family val="2"/>
      <charset val="238"/>
    </font>
    <font>
      <b/>
      <u/>
      <sz val="13"/>
      <name val="Arial CE"/>
      <family val="2"/>
      <charset val="238"/>
    </font>
    <font>
      <b/>
      <u/>
      <sz val="14"/>
      <name val="Arial CE"/>
      <family val="2"/>
      <charset val="238"/>
    </font>
    <font>
      <sz val="11"/>
      <name val="Arial CE"/>
      <family val="2"/>
      <charset val="238"/>
    </font>
    <font>
      <sz val="11"/>
      <color indexed="9"/>
      <name val="Arial CE"/>
      <family val="2"/>
      <charset val="238"/>
    </font>
    <font>
      <b/>
      <sz val="13"/>
      <name val="Arial CE"/>
      <family val="2"/>
      <charset val="238"/>
    </font>
    <font>
      <b/>
      <sz val="14"/>
      <name val="Arial CE"/>
      <family val="2"/>
      <charset val="238"/>
    </font>
    <font>
      <sz val="11"/>
      <name val="Times New Roman CE"/>
      <family val="2"/>
      <charset val="238"/>
    </font>
    <font>
      <b/>
      <u/>
      <sz val="12"/>
      <name val="Arial CE"/>
      <family val="2"/>
      <charset val="238"/>
    </font>
    <font>
      <vertAlign val="superscript"/>
      <sz val="11"/>
      <name val="Times New Roman CE"/>
      <family val="2"/>
      <charset val="238"/>
    </font>
    <font>
      <vertAlign val="superscript"/>
      <sz val="11"/>
      <name val="Arial"/>
      <family val="2"/>
      <charset val="238"/>
    </font>
    <font>
      <b/>
      <sz val="6"/>
      <name val="Verdana"/>
      <family val="2"/>
      <charset val="238"/>
    </font>
    <font>
      <sz val="11"/>
      <name val="Verdana"/>
      <family val="2"/>
      <charset val="238"/>
    </font>
    <font>
      <u/>
      <sz val="12"/>
      <name val="Times New Roman CE"/>
      <family val="1"/>
      <charset val="238"/>
    </font>
    <font>
      <sz val="6"/>
      <name val="Verdana"/>
      <family val="2"/>
      <charset val="238"/>
    </font>
    <font>
      <sz val="11"/>
      <name val="Arial CE"/>
      <family val="2"/>
      <charset val="238"/>
    </font>
    <font>
      <b/>
      <i/>
      <sz val="11"/>
      <name val="Arial CE"/>
      <family val="2"/>
      <charset val="238"/>
    </font>
    <font>
      <sz val="11"/>
      <name val="Times New Roman CE"/>
      <charset val="238"/>
    </font>
    <font>
      <sz val="10"/>
      <color indexed="22"/>
      <name val="Arial"/>
      <family val="2"/>
      <charset val="238"/>
    </font>
    <font>
      <sz val="10"/>
      <name val="Arial"/>
      <family val="2"/>
      <charset val="238"/>
    </font>
    <font>
      <sz val="12"/>
      <name val="Times New Roman"/>
      <family val="1"/>
    </font>
    <font>
      <sz val="11"/>
      <color rgb="FFFF0000"/>
      <name val="Arial CE"/>
      <family val="2"/>
      <charset val="238"/>
    </font>
    <font>
      <sz val="11"/>
      <color rgb="FF00B0F0"/>
      <name val="Arial CE"/>
      <family val="2"/>
      <charset val="238"/>
    </font>
    <font>
      <sz val="10"/>
      <name val="Arial CE"/>
      <family val="2"/>
      <charset val="238"/>
    </font>
    <font>
      <i/>
      <sz val="11"/>
      <name val="Arial CE"/>
      <family val="2"/>
      <charset val="238"/>
    </font>
    <font>
      <i/>
      <sz val="9"/>
      <name val="Times New Roman CE"/>
      <charset val="238"/>
    </font>
    <font>
      <i/>
      <sz val="11"/>
      <name val="Arial CE"/>
      <charset val="238"/>
    </font>
    <font>
      <b/>
      <i/>
      <sz val="11"/>
      <name val="Arial CE"/>
      <charset val="238"/>
    </font>
    <font>
      <i/>
      <sz val="12"/>
      <name val="Times New Roman CE"/>
      <family val="1"/>
      <charset val="238"/>
    </font>
    <font>
      <i/>
      <sz val="10"/>
      <name val="Arial CE"/>
      <family val="2"/>
      <charset val="238"/>
    </font>
    <font>
      <i/>
      <sz val="11"/>
      <name val="Arial"/>
      <family val="2"/>
      <charset val="238"/>
    </font>
    <font>
      <i/>
      <sz val="9"/>
      <name val="Arial CE"/>
      <family val="2"/>
      <charset val="238"/>
    </font>
    <font>
      <sz val="11"/>
      <name val="Symbol"/>
      <family val="1"/>
      <charset val="2"/>
    </font>
    <font>
      <vertAlign val="superscript"/>
      <sz val="11"/>
      <name val="Arial CE"/>
      <charset val="238"/>
    </font>
    <font>
      <sz val="11"/>
      <name val="Calibri"/>
      <family val="2"/>
      <charset val="238"/>
    </font>
    <font>
      <u/>
      <sz val="11"/>
      <name val="Arial CE"/>
      <charset val="238"/>
    </font>
    <font>
      <vertAlign val="superscript"/>
      <sz val="11"/>
      <name val="Calibri"/>
      <family val="2"/>
      <charset val="238"/>
    </font>
    <font>
      <vertAlign val="subscript"/>
      <sz val="11"/>
      <name val="Arial CE"/>
      <charset val="238"/>
    </font>
    <font>
      <b/>
      <sz val="14"/>
      <name val="Arial CE"/>
      <charset val="238"/>
    </font>
    <font>
      <sz val="11"/>
      <name val="Arial"/>
      <family val="2"/>
    </font>
    <font>
      <u/>
      <sz val="11"/>
      <name val="Arial CE"/>
      <family val="2"/>
      <charset val="238"/>
    </font>
    <font>
      <b/>
      <sz val="14"/>
      <name val="Arial"/>
      <family val="2"/>
      <charset val="238"/>
    </font>
    <font>
      <b/>
      <u/>
      <sz val="11"/>
      <name val="AvantGarde Bk BT"/>
      <family val="2"/>
    </font>
    <font>
      <b/>
      <sz val="14"/>
      <name val="Arial"/>
      <family val="2"/>
    </font>
    <font>
      <b/>
      <sz val="11"/>
      <name val="SLO_Caraway"/>
      <family val="2"/>
      <charset val="238"/>
    </font>
    <font>
      <b/>
      <sz val="14"/>
      <color indexed="10"/>
      <name val="Tahoma"/>
      <family val="2"/>
    </font>
    <font>
      <sz val="11"/>
      <name val="AvantGarde Bk BT"/>
      <family val="2"/>
    </font>
    <font>
      <b/>
      <sz val="9"/>
      <name val="Arial"/>
      <family val="2"/>
    </font>
    <font>
      <sz val="11"/>
      <color rgb="FFFF0000"/>
      <name val="AvantGarde Bk BT"/>
      <family val="2"/>
    </font>
    <font>
      <sz val="10"/>
      <color theme="1"/>
      <name val="Calibri"/>
      <family val="2"/>
      <charset val="238"/>
      <scheme val="minor"/>
    </font>
    <font>
      <sz val="14"/>
      <name val="Arial CE"/>
      <charset val="238"/>
    </font>
    <font>
      <i/>
      <sz val="14"/>
      <name val="Arial CE"/>
      <charset val="238"/>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18"/>
        <bgColor indexed="32"/>
      </patternFill>
    </fill>
    <fill>
      <patternFill patternType="solid">
        <fgColor indexed="46"/>
      </patternFill>
    </fill>
    <fill>
      <patternFill patternType="solid">
        <fgColor indexed="9"/>
      </patternFill>
    </fill>
    <fill>
      <patternFill patternType="solid">
        <fgColor indexed="9"/>
        <bgColor indexed="27"/>
      </patternFill>
    </fill>
    <fill>
      <patternFill patternType="solid">
        <fgColor indexed="5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solid">
        <fgColor theme="0" tint="-0.249977111117893"/>
        <bgColor indexed="64"/>
      </patternFill>
    </fill>
    <fill>
      <patternFill patternType="solid">
        <fgColor indexed="42"/>
      </patternFill>
    </fill>
    <fill>
      <patternFill patternType="solid">
        <fgColor indexed="13"/>
        <bgColor indexed="64"/>
      </patternFill>
    </fill>
    <fill>
      <patternFill patternType="solid">
        <fgColor indexed="36"/>
      </patternFill>
    </fill>
    <fill>
      <patternFill patternType="solid">
        <fgColor indexed="58"/>
        <bgColor indexed="64"/>
      </patternFill>
    </fill>
    <fill>
      <patternFill patternType="solid">
        <fgColor theme="6" tint="0.59996337778862885"/>
        <bgColor indexed="64"/>
      </patternFill>
    </fill>
    <fill>
      <patternFill patternType="solid">
        <fgColor rgb="FFFFC000"/>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rgb="FFFFFF00"/>
        <bgColor indexed="64"/>
      </patternFill>
    </fill>
    <fill>
      <patternFill patternType="solid">
        <fgColor theme="0" tint="-0.24994659260841701"/>
        <bgColor theme="0" tint="-0.14993743705557422"/>
      </patternFill>
    </fill>
    <fill>
      <patternFill patternType="solid">
        <fgColor rgb="FFFFFFCC"/>
        <bgColor indexed="64"/>
      </patternFill>
    </fill>
    <fill>
      <patternFill patternType="solid">
        <fgColor rgb="FFFFFFCC"/>
      </patternFill>
    </fill>
    <fill>
      <patternFill patternType="solid">
        <fgColor rgb="FF92D050"/>
        <bgColor indexed="64"/>
      </patternFill>
    </fill>
    <fill>
      <patternFill patternType="solid">
        <fgColor theme="9" tint="0.79998168889431442"/>
        <bgColor indexed="64"/>
      </patternFill>
    </fill>
    <fill>
      <patternFill patternType="solid">
        <fgColor rgb="FF85FF8B"/>
        <bgColor indexed="64"/>
      </patternFill>
    </fill>
    <fill>
      <patternFill patternType="solid">
        <fgColor theme="9" tint="0.59999389629810485"/>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double">
        <color indexed="63"/>
      </left>
      <right style="double">
        <color indexed="63"/>
      </right>
      <top style="double">
        <color indexed="63"/>
      </top>
      <bottom style="double">
        <color indexed="63"/>
      </bottom>
      <diagonal/>
    </border>
    <border>
      <left style="hair">
        <color indexed="18"/>
      </left>
      <right style="hair">
        <color indexed="18"/>
      </right>
      <top style="hair">
        <color indexed="18"/>
      </top>
      <bottom style="hair">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s>
  <cellStyleXfs count="199">
    <xf numFmtId="165"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5" fillId="15" borderId="0" applyBorder="0" applyProtection="0">
      <alignment vertical="center"/>
    </xf>
    <xf numFmtId="0" fontId="19" fillId="16" borderId="0" applyNumberFormat="0" applyBorder="0" applyAlignment="0" applyProtection="0"/>
    <xf numFmtId="0" fontId="20" fillId="17" borderId="1" applyNumberFormat="0" applyAlignment="0" applyProtection="0"/>
    <xf numFmtId="0" fontId="16" fillId="18" borderId="0" applyBorder="0" applyProtection="0">
      <alignment horizontal="right" vertical="center" wrapText="1"/>
    </xf>
    <xf numFmtId="0" fontId="16" fillId="18" borderId="2" applyProtection="0">
      <alignment horizontal="right" vertical="center" wrapText="1"/>
    </xf>
    <xf numFmtId="0" fontId="16" fillId="18" borderId="3" applyProtection="0">
      <alignment horizontal="right" vertical="center" wrapText="1"/>
    </xf>
    <xf numFmtId="0" fontId="16" fillId="18" borderId="4" applyProtection="0">
      <alignment horizontal="right" vertical="center" wrapText="1"/>
    </xf>
    <xf numFmtId="0" fontId="16" fillId="18" borderId="5" applyProtection="0">
      <alignment horizontal="right" vertical="center" wrapText="1"/>
    </xf>
    <xf numFmtId="0" fontId="16" fillId="18" borderId="6" applyProtection="0">
      <alignment horizontal="right" vertical="center" wrapText="1"/>
    </xf>
    <xf numFmtId="0" fontId="16" fillId="18" borderId="7" applyProtection="0">
      <alignment horizontal="right" vertical="center" wrapText="1"/>
    </xf>
    <xf numFmtId="0" fontId="16" fillId="18" borderId="8" applyProtection="0">
      <alignment horizontal="right" vertical="center" wrapText="1"/>
    </xf>
    <xf numFmtId="0" fontId="16" fillId="18" borderId="9" applyProtection="0">
      <alignment horizontal="right" vertical="center" wrapText="1"/>
    </xf>
    <xf numFmtId="0" fontId="34" fillId="18" borderId="0" applyBorder="0" applyProtection="0">
      <alignment horizontal="right" vertical="center" wrapText="1"/>
    </xf>
    <xf numFmtId="0" fontId="21" fillId="19" borderId="10" applyNumberFormat="0" applyAlignment="0" applyProtection="0"/>
    <xf numFmtId="0" fontId="16" fillId="18" borderId="11" applyProtection="0">
      <alignment horizontal="center" wrapText="1"/>
    </xf>
    <xf numFmtId="167" fontId="12" fillId="0" borderId="0" applyFill="0" applyProtection="0">
      <alignment vertical="center"/>
    </xf>
    <xf numFmtId="168" fontId="12" fillId="0" borderId="0" applyFill="0" applyProtection="0">
      <alignment vertical="center"/>
    </xf>
    <xf numFmtId="169" fontId="12" fillId="0" borderId="0" applyFill="0" applyProtection="0">
      <alignment vertical="center"/>
    </xf>
    <xf numFmtId="0" fontId="23" fillId="6" borderId="0" applyNumberFormat="0" applyBorder="0" applyAlignment="0" applyProtection="0"/>
    <xf numFmtId="4" fontId="17" fillId="20" borderId="0"/>
    <xf numFmtId="4" fontId="17" fillId="21" borderId="0"/>
    <xf numFmtId="4" fontId="17" fillId="22" borderId="0"/>
    <xf numFmtId="4" fontId="17" fillId="23" borderId="0"/>
    <xf numFmtId="4" fontId="17" fillId="24" borderId="0"/>
    <xf numFmtId="4" fontId="17" fillId="25" borderId="0"/>
    <xf numFmtId="4" fontId="17" fillId="26" borderId="0"/>
    <xf numFmtId="4" fontId="17" fillId="27" borderId="0"/>
    <xf numFmtId="4" fontId="17" fillId="28" borderId="0"/>
    <xf numFmtId="4" fontId="17" fillId="23" borderId="0"/>
    <xf numFmtId="4" fontId="17" fillId="26" borderId="0"/>
    <xf numFmtId="4" fontId="17" fillId="29" borderId="0"/>
    <xf numFmtId="4" fontId="18" fillId="30" borderId="0"/>
    <xf numFmtId="4" fontId="18" fillId="27" borderId="0"/>
    <xf numFmtId="4" fontId="18" fillId="28" borderId="0"/>
    <xf numFmtId="4" fontId="18" fillId="31" borderId="0"/>
    <xf numFmtId="4" fontId="18" fillId="32" borderId="0"/>
    <xf numFmtId="4" fontId="18" fillId="33" borderId="0"/>
    <xf numFmtId="4" fontId="18" fillId="34" borderId="0"/>
    <xf numFmtId="4" fontId="18" fillId="35" borderId="0"/>
    <xf numFmtId="4" fontId="18" fillId="36" borderId="0"/>
    <xf numFmtId="4" fontId="18" fillId="31" borderId="0"/>
    <xf numFmtId="4" fontId="18" fillId="32" borderId="0"/>
    <xf numFmtId="4" fontId="18" fillId="37" borderId="0"/>
    <xf numFmtId="4" fontId="19" fillId="21" borderId="0"/>
    <xf numFmtId="4" fontId="35" fillId="38" borderId="1"/>
    <xf numFmtId="4" fontId="21" fillId="39" borderId="10"/>
    <xf numFmtId="4" fontId="22" fillId="0" borderId="0"/>
    <xf numFmtId="4" fontId="23" fillId="22" borderId="0"/>
    <xf numFmtId="4" fontId="36" fillId="0" borderId="12"/>
    <xf numFmtId="4" fontId="37" fillId="0" borderId="13"/>
    <xf numFmtId="4" fontId="38" fillId="0" borderId="14"/>
    <xf numFmtId="4" fontId="38" fillId="0" borderId="0"/>
    <xf numFmtId="4" fontId="32" fillId="25" borderId="1"/>
    <xf numFmtId="4" fontId="39" fillId="0" borderId="15"/>
    <xf numFmtId="4" fontId="40" fillId="40" borderId="0"/>
    <xf numFmtId="165" fontId="5" fillId="0" borderId="0"/>
    <xf numFmtId="4" fontId="41" fillId="41" borderId="16"/>
    <xf numFmtId="4" fontId="29" fillId="38" borderId="17"/>
    <xf numFmtId="4" fontId="42" fillId="0" borderId="0"/>
    <xf numFmtId="4" fontId="31" fillId="0" borderId="18"/>
    <xf numFmtId="4" fontId="27" fillId="0" borderId="0"/>
    <xf numFmtId="0" fontId="22" fillId="0" borderId="0" applyNumberFormat="0" applyFill="0" applyBorder="0" applyAlignment="0" applyProtection="0"/>
    <xf numFmtId="0" fontId="23" fillId="6"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170" fontId="16" fillId="0" borderId="22">
      <alignment vertical="center"/>
      <protection locked="0"/>
    </xf>
    <xf numFmtId="0" fontId="29" fillId="17" borderId="17" applyNumberFormat="0" applyAlignment="0" applyProtection="0"/>
    <xf numFmtId="0" fontId="27" fillId="0" borderId="23" applyNumberFormat="0" applyFill="0" applyAlignment="0" applyProtection="0"/>
    <xf numFmtId="0" fontId="30" fillId="0" borderId="0" applyNumberFormat="0" applyFill="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165" fontId="5" fillId="0" borderId="0"/>
    <xf numFmtId="165" fontId="4" fillId="0" borderId="0"/>
    <xf numFmtId="165" fontId="4" fillId="0" borderId="0"/>
    <xf numFmtId="165" fontId="4" fillId="0" borderId="0"/>
    <xf numFmtId="0" fontId="28" fillId="7" borderId="0" applyNumberFormat="0" applyBorder="0" applyAlignment="0" applyProtection="0"/>
    <xf numFmtId="0" fontId="28" fillId="7" borderId="0" applyNumberFormat="0" applyBorder="0" applyAlignment="0" applyProtection="0"/>
    <xf numFmtId="0" fontId="4" fillId="4" borderId="16" applyNumberFormat="0" applyFont="0" applyAlignment="0" applyProtection="0"/>
    <xf numFmtId="0" fontId="4" fillId="4" borderId="16" applyNumberFormat="0" applyFont="0" applyAlignment="0" applyProtection="0"/>
    <xf numFmtId="0" fontId="27" fillId="0" borderId="0" applyNumberFormat="0" applyFill="0" applyBorder="0" applyAlignment="0" applyProtection="0"/>
    <xf numFmtId="0" fontId="29" fillId="17" borderId="17" applyNumberFormat="0" applyAlignment="0" applyProtection="0"/>
    <xf numFmtId="0" fontId="22" fillId="0" borderId="0" applyNumberFormat="0" applyFill="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7" fillId="0" borderId="23" applyNumberFormat="0" applyFill="0" applyAlignment="0" applyProtection="0"/>
    <xf numFmtId="0" fontId="21" fillId="19" borderId="10" applyNumberFormat="0" applyAlignment="0" applyProtection="0"/>
    <xf numFmtId="0" fontId="20" fillId="17" borderId="1" applyNumberFormat="0" applyAlignment="0" applyProtection="0"/>
    <xf numFmtId="0" fontId="19" fillId="16" borderId="0" applyNumberFormat="0" applyBorder="0" applyAlignment="0" applyProtection="0"/>
    <xf numFmtId="0" fontId="30" fillId="0" borderId="0" applyNumberFormat="0" applyFill="0" applyBorder="0" applyAlignment="0" applyProtection="0"/>
    <xf numFmtId="0" fontId="31" fillId="0" borderId="24" applyNumberFormat="0" applyFill="0" applyAlignment="0" applyProtection="0"/>
    <xf numFmtId="0" fontId="32" fillId="7" borderId="1" applyNumberFormat="0" applyAlignment="0" applyProtection="0"/>
    <xf numFmtId="0" fontId="31" fillId="0" borderId="24" applyNumberFormat="0" applyFill="0" applyAlignment="0" applyProtection="0"/>
    <xf numFmtId="0" fontId="27" fillId="0" borderId="0" applyNumberFormat="0" applyFill="0" applyBorder="0" applyAlignment="0" applyProtection="0"/>
    <xf numFmtId="0" fontId="3" fillId="0" borderId="0"/>
    <xf numFmtId="0" fontId="16" fillId="0" borderId="0"/>
    <xf numFmtId="0" fontId="64" fillId="15" borderId="0" applyBorder="0" applyProtection="0">
      <alignment vertical="center"/>
    </xf>
    <xf numFmtId="0" fontId="65" fillId="18" borderId="0" applyBorder="0" applyProtection="0">
      <alignment horizontal="right" vertical="center" wrapText="1"/>
    </xf>
    <xf numFmtId="0" fontId="65" fillId="18" borderId="2" applyProtection="0">
      <alignment horizontal="right" vertical="center" wrapText="1"/>
    </xf>
    <xf numFmtId="0" fontId="65" fillId="18" borderId="3" applyProtection="0">
      <alignment horizontal="right" vertical="center" wrapText="1"/>
    </xf>
    <xf numFmtId="0" fontId="65" fillId="18" borderId="4" applyProtection="0">
      <alignment horizontal="right" vertical="center" wrapText="1"/>
    </xf>
    <xf numFmtId="0" fontId="65" fillId="18" borderId="5" applyProtection="0">
      <alignment horizontal="right" vertical="center" wrapText="1"/>
    </xf>
    <xf numFmtId="0" fontId="65" fillId="18" borderId="6" applyProtection="0">
      <alignment horizontal="right" vertical="center" wrapText="1"/>
    </xf>
    <xf numFmtId="0" fontId="65" fillId="18" borderId="7" applyProtection="0">
      <alignment horizontal="right" vertical="center" wrapText="1"/>
    </xf>
    <xf numFmtId="0" fontId="65" fillId="18" borderId="8" applyProtection="0">
      <alignment horizontal="right" vertical="center" wrapText="1"/>
    </xf>
    <xf numFmtId="0" fontId="65" fillId="18" borderId="9" applyProtection="0">
      <alignment horizontal="right" vertical="center" wrapText="1"/>
    </xf>
    <xf numFmtId="0" fontId="65" fillId="18" borderId="11" applyProtection="0">
      <alignment horizontal="center" wrapText="1"/>
    </xf>
    <xf numFmtId="170" fontId="65" fillId="0" borderId="22">
      <alignment vertical="center"/>
      <protection locked="0"/>
    </xf>
    <xf numFmtId="0" fontId="2" fillId="0" borderId="0"/>
    <xf numFmtId="0" fontId="2" fillId="0" borderId="0"/>
    <xf numFmtId="0" fontId="66" fillId="0" borderId="0"/>
    <xf numFmtId="0" fontId="12" fillId="0" borderId="0"/>
    <xf numFmtId="173" fontId="88" fillId="48" borderId="35">
      <alignment horizontal="center" vertical="center" wrapText="1"/>
    </xf>
    <xf numFmtId="173" fontId="88" fillId="49" borderId="35">
      <alignment horizontal="center" vertical="center" wrapText="1"/>
    </xf>
    <xf numFmtId="173" fontId="88" fillId="50" borderId="35">
      <alignment horizontal="center" vertical="center" wrapText="1"/>
    </xf>
    <xf numFmtId="173" fontId="88" fillId="51" borderId="35">
      <alignment horizontal="center" vertical="center" wrapText="1"/>
    </xf>
    <xf numFmtId="0" fontId="88" fillId="52" borderId="35">
      <alignment horizontal="center" vertical="center" wrapText="1"/>
    </xf>
    <xf numFmtId="174" fontId="94" fillId="44" borderId="0" applyNumberFormat="0" applyBorder="0" applyAlignment="0" applyProtection="0"/>
    <xf numFmtId="175" fontId="69" fillId="0" borderId="0" applyFont="0" applyFill="0" applyBorder="0" applyAlignment="0" applyProtection="0"/>
    <xf numFmtId="4" fontId="89" fillId="0" borderId="25">
      <alignment horizontal="left" vertical="center" wrapText="1"/>
    </xf>
    <xf numFmtId="39" fontId="34" fillId="0" borderId="36">
      <alignment horizontal="right" vertical="top" wrapText="1"/>
    </xf>
    <xf numFmtId="0" fontId="88" fillId="53" borderId="35">
      <alignment horizontal="center" vertical="center" wrapText="1"/>
    </xf>
    <xf numFmtId="0" fontId="90" fillId="0" borderId="0" applyBorder="0">
      <alignment vertical="center"/>
    </xf>
    <xf numFmtId="0" fontId="16" fillId="0" borderId="0"/>
    <xf numFmtId="0" fontId="16" fillId="0" borderId="0"/>
    <xf numFmtId="0" fontId="1" fillId="0" borderId="0"/>
    <xf numFmtId="165" fontId="4" fillId="0" borderId="0"/>
    <xf numFmtId="165" fontId="4" fillId="0" borderId="0"/>
    <xf numFmtId="0" fontId="95" fillId="54" borderId="39">
      <alignment vertical="top" wrapText="1"/>
    </xf>
    <xf numFmtId="0" fontId="1" fillId="0" borderId="0"/>
    <xf numFmtId="165" fontId="4" fillId="0" borderId="0"/>
    <xf numFmtId="0" fontId="16" fillId="0" borderId="0"/>
    <xf numFmtId="0" fontId="69" fillId="0" borderId="0"/>
    <xf numFmtId="0" fontId="1" fillId="55" borderId="40" applyNumberFormat="0" applyFont="0" applyAlignment="0" applyProtection="0"/>
    <xf numFmtId="173" fontId="88" fillId="56" borderId="35">
      <alignment horizontal="center" vertical="center" wrapText="1"/>
    </xf>
    <xf numFmtId="0" fontId="19" fillId="46" borderId="0" applyNumberFormat="0" applyBorder="0" applyAlignment="0" applyProtection="0"/>
    <xf numFmtId="176" fontId="91" fillId="45" borderId="25">
      <alignment horizontal="right" vertical="top"/>
    </xf>
    <xf numFmtId="4" fontId="87" fillId="57" borderId="0">
      <alignment horizontal="right" vertical="center"/>
      <protection locked="0"/>
    </xf>
    <xf numFmtId="177" fontId="92" fillId="58" borderId="0" applyAlignment="0">
      <alignment horizontal="justify" vertical="top" wrapText="1"/>
    </xf>
    <xf numFmtId="0" fontId="16" fillId="47" borderId="0"/>
    <xf numFmtId="0" fontId="34" fillId="0" borderId="37">
      <alignment horizontal="left" vertical="top" wrapText="1"/>
    </xf>
    <xf numFmtId="0" fontId="34" fillId="0" borderId="38">
      <alignment horizontal="left" vertical="top" wrapText="1"/>
    </xf>
    <xf numFmtId="16" fontId="93" fillId="0" borderId="0" applyNumberFormat="0" applyFont="0" applyFill="0" applyBorder="0">
      <alignment horizontal="left"/>
    </xf>
    <xf numFmtId="172" fontId="16" fillId="0" borderId="0" applyFont="0" applyFill="0" applyBorder="0" applyAlignment="0" applyProtection="0"/>
    <xf numFmtId="172" fontId="16"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cellStyleXfs>
  <cellXfs count="312">
    <xf numFmtId="165" fontId="0" fillId="0" borderId="0" xfId="0"/>
    <xf numFmtId="165" fontId="7" fillId="0" borderId="0" xfId="0" applyFont="1"/>
    <xf numFmtId="2" fontId="8" fillId="0" borderId="0" xfId="0" applyNumberFormat="1" applyFont="1" applyFill="1" applyAlignment="1">
      <alignment horizontal="left" vertical="top"/>
    </xf>
    <xf numFmtId="49" fontId="8" fillId="0" borderId="0" xfId="0" applyNumberFormat="1" applyFont="1"/>
    <xf numFmtId="2" fontId="8" fillId="0" borderId="0" xfId="0" applyNumberFormat="1" applyFont="1" applyAlignment="1">
      <alignment horizontal="center" vertical="top"/>
    </xf>
    <xf numFmtId="49" fontId="7" fillId="0" borderId="0" xfId="0" applyNumberFormat="1" applyFont="1" applyFill="1" applyBorder="1" applyAlignment="1">
      <alignment horizontal="justify" vertical="top"/>
    </xf>
    <xf numFmtId="49" fontId="8" fillId="0" borderId="26" xfId="0" applyNumberFormat="1" applyFont="1" applyFill="1" applyBorder="1" applyAlignment="1">
      <alignment horizontal="justify" vertical="top"/>
    </xf>
    <xf numFmtId="165" fontId="10" fillId="0" borderId="0" xfId="0" applyFont="1" applyBorder="1" applyAlignment="1">
      <alignment vertical="center"/>
    </xf>
    <xf numFmtId="165" fontId="10" fillId="0" borderId="0" xfId="0" applyFont="1" applyAlignment="1">
      <alignment vertical="center"/>
    </xf>
    <xf numFmtId="4" fontId="7" fillId="0" borderId="0" xfId="0" applyNumberFormat="1" applyFont="1" applyBorder="1" applyAlignment="1">
      <alignment vertical="top"/>
    </xf>
    <xf numFmtId="4" fontId="7" fillId="0" borderId="26" xfId="0" applyNumberFormat="1" applyFont="1" applyFill="1" applyBorder="1" applyAlignment="1">
      <alignment vertical="top"/>
    </xf>
    <xf numFmtId="49" fontId="7" fillId="0" borderId="0" xfId="0" applyNumberFormat="1" applyFont="1" applyBorder="1" applyAlignment="1">
      <alignment horizontal="justify" vertical="top"/>
    </xf>
    <xf numFmtId="165" fontId="7" fillId="0" borderId="26" xfId="0" applyFont="1" applyFill="1" applyBorder="1" applyAlignment="1" applyProtection="1">
      <alignment vertical="top"/>
      <protection locked="0"/>
    </xf>
    <xf numFmtId="165" fontId="7" fillId="0" borderId="0" xfId="0" applyFont="1" applyAlignment="1" applyProtection="1">
      <alignment horizontal="right" vertical="top"/>
      <protection locked="0"/>
    </xf>
    <xf numFmtId="165" fontId="7" fillId="0" borderId="0" xfId="0" applyFont="1" applyBorder="1" applyAlignment="1" applyProtection="1">
      <alignment vertical="top"/>
      <protection locked="0"/>
    </xf>
    <xf numFmtId="165" fontId="7" fillId="0" borderId="0" xfId="0" applyFont="1" applyBorder="1" applyAlignment="1" applyProtection="1">
      <alignment horizontal="center" vertical="top"/>
      <protection locked="0"/>
    </xf>
    <xf numFmtId="49" fontId="8" fillId="0" borderId="0" xfId="0" applyNumberFormat="1" applyFont="1" applyFill="1" applyAlignment="1">
      <alignment horizontal="justify" vertical="top"/>
    </xf>
    <xf numFmtId="49" fontId="43" fillId="0" borderId="0" xfId="0" applyNumberFormat="1" applyFont="1"/>
    <xf numFmtId="165" fontId="44" fillId="0" borderId="0" xfId="0" applyFont="1"/>
    <xf numFmtId="165" fontId="45" fillId="0" borderId="0" xfId="0" applyFont="1"/>
    <xf numFmtId="2" fontId="43" fillId="0" borderId="0" xfId="0" applyNumberFormat="1" applyFont="1" applyAlignment="1">
      <alignment horizontal="left" vertical="top"/>
    </xf>
    <xf numFmtId="49" fontId="44" fillId="0" borderId="0" xfId="0" applyNumberFormat="1" applyFont="1"/>
    <xf numFmtId="2" fontId="46" fillId="0" borderId="0" xfId="0" applyNumberFormat="1" applyFont="1" applyAlignment="1">
      <alignment horizontal="left" vertical="top"/>
    </xf>
    <xf numFmtId="49" fontId="47" fillId="0" borderId="0" xfId="0" applyNumberFormat="1" applyFont="1"/>
    <xf numFmtId="49" fontId="48" fillId="0" borderId="0" xfId="0" applyNumberFormat="1" applyFont="1"/>
    <xf numFmtId="165" fontId="49" fillId="0" borderId="0" xfId="0" applyFont="1"/>
    <xf numFmtId="49" fontId="49" fillId="0" borderId="0" xfId="0" applyNumberFormat="1" applyFont="1"/>
    <xf numFmtId="49" fontId="46" fillId="0" borderId="0" xfId="0" applyNumberFormat="1" applyFont="1" applyAlignment="1">
      <alignment vertical="top"/>
    </xf>
    <xf numFmtId="49" fontId="46" fillId="0" borderId="0" xfId="0" applyNumberFormat="1" applyFont="1"/>
    <xf numFmtId="165" fontId="50" fillId="0" borderId="0" xfId="0" applyFont="1"/>
    <xf numFmtId="2" fontId="46" fillId="0" borderId="0" xfId="0" applyNumberFormat="1" applyFont="1" applyAlignment="1">
      <alignment horizontal="center" vertical="top"/>
    </xf>
    <xf numFmtId="49" fontId="49" fillId="0" borderId="0" xfId="0" applyNumberFormat="1" applyFont="1" applyAlignment="1">
      <alignment horizontal="justify"/>
    </xf>
    <xf numFmtId="49" fontId="51" fillId="0" borderId="32" xfId="0" applyNumberFormat="1" applyFont="1" applyBorder="1"/>
    <xf numFmtId="49" fontId="52" fillId="0" borderId="26" xfId="0" applyNumberFormat="1" applyFont="1" applyBorder="1"/>
    <xf numFmtId="49" fontId="46" fillId="0" borderId="0" xfId="0" applyNumberFormat="1" applyFont="1" applyBorder="1"/>
    <xf numFmtId="49" fontId="49" fillId="0" borderId="0" xfId="0" applyNumberFormat="1" applyFont="1" applyBorder="1"/>
    <xf numFmtId="165" fontId="49" fillId="0" borderId="0" xfId="0" applyFont="1" applyBorder="1"/>
    <xf numFmtId="49" fontId="46" fillId="0" borderId="27" xfId="0" applyNumberFormat="1" applyFont="1" applyBorder="1"/>
    <xf numFmtId="49" fontId="54" fillId="0" borderId="0" xfId="0" applyNumberFormat="1" applyFont="1" applyAlignment="1"/>
    <xf numFmtId="49" fontId="49" fillId="0" borderId="26" xfId="0" applyNumberFormat="1" applyFont="1" applyFill="1" applyBorder="1" applyAlignment="1"/>
    <xf numFmtId="165" fontId="46" fillId="0" borderId="0" xfId="0" applyFont="1"/>
    <xf numFmtId="49" fontId="45" fillId="0" borderId="0" xfId="0" applyNumberFormat="1" applyFont="1"/>
    <xf numFmtId="49" fontId="46" fillId="0" borderId="0" xfId="0" applyNumberFormat="1" applyFont="1" applyFill="1" applyBorder="1" applyAlignment="1"/>
    <xf numFmtId="49" fontId="49" fillId="0" borderId="0" xfId="0" applyNumberFormat="1" applyFont="1" applyFill="1" applyBorder="1" applyAlignment="1"/>
    <xf numFmtId="49" fontId="7" fillId="0" borderId="0" xfId="0" applyNumberFormat="1" applyFont="1" applyAlignment="1"/>
    <xf numFmtId="49" fontId="49" fillId="0" borderId="0" xfId="0" applyNumberFormat="1" applyFont="1" applyAlignment="1">
      <alignment horizontal="justify"/>
    </xf>
    <xf numFmtId="49" fontId="8" fillId="0" borderId="0" xfId="0" applyNumberFormat="1" applyFont="1" applyFill="1" applyBorder="1" applyAlignment="1">
      <alignment horizontal="justify" vertical="top"/>
    </xf>
    <xf numFmtId="49" fontId="7" fillId="0" borderId="0" xfId="0" applyNumberFormat="1" applyFont="1" applyAlignment="1">
      <alignment horizontal="justify"/>
    </xf>
    <xf numFmtId="49" fontId="7" fillId="0" borderId="0" xfId="0" applyNumberFormat="1" applyFont="1" applyAlignment="1">
      <alignment horizontal="left" vertical="top"/>
    </xf>
    <xf numFmtId="49" fontId="7" fillId="0" borderId="0" xfId="0" applyNumberFormat="1" applyFont="1" applyAlignment="1">
      <alignment horizontal="left"/>
    </xf>
    <xf numFmtId="49" fontId="49" fillId="0" borderId="0" xfId="0" applyNumberFormat="1" applyFont="1" applyAlignment="1">
      <alignment horizontal="justify"/>
    </xf>
    <xf numFmtId="49" fontId="49" fillId="0" borderId="0" xfId="0" applyNumberFormat="1" applyFont="1" applyAlignment="1">
      <alignment horizontal="justify"/>
    </xf>
    <xf numFmtId="165" fontId="8" fillId="0" borderId="0" xfId="0" applyFont="1" applyAlignment="1">
      <alignment horizontal="justify" vertical="top"/>
    </xf>
    <xf numFmtId="165" fontId="33" fillId="0" borderId="0" xfId="0" applyFont="1" applyAlignment="1">
      <alignment horizontal="justify" vertical="top"/>
    </xf>
    <xf numFmtId="165" fontId="59" fillId="0" borderId="0" xfId="0" applyFont="1" applyBorder="1" applyAlignment="1">
      <alignment vertical="center"/>
    </xf>
    <xf numFmtId="165" fontId="59" fillId="0" borderId="0" xfId="0" applyFont="1" applyAlignment="1">
      <alignment vertical="center"/>
    </xf>
    <xf numFmtId="165" fontId="61" fillId="0" borderId="0" xfId="0" applyFont="1"/>
    <xf numFmtId="49" fontId="62" fillId="0" borderId="26" xfId="0" applyNumberFormat="1" applyFont="1" applyFill="1" applyBorder="1" applyAlignment="1">
      <alignment horizontal="justify" vertical="top"/>
    </xf>
    <xf numFmtId="165" fontId="63" fillId="0" borderId="0" xfId="0" applyFont="1"/>
    <xf numFmtId="49" fontId="62" fillId="0" borderId="0" xfId="0" applyNumberFormat="1" applyFont="1" applyFill="1" applyBorder="1" applyAlignment="1">
      <alignment horizontal="justify" vertical="top"/>
    </xf>
    <xf numFmtId="2" fontId="33" fillId="0" borderId="0" xfId="0" applyNumberFormat="1" applyFont="1" applyFill="1" applyAlignment="1">
      <alignment horizontal="left" vertical="top"/>
    </xf>
    <xf numFmtId="4" fontId="7" fillId="0" borderId="0" xfId="0" applyNumberFormat="1" applyFont="1" applyFill="1" applyBorder="1" applyAlignment="1">
      <alignment vertical="top"/>
    </xf>
    <xf numFmtId="165" fontId="7" fillId="0" borderId="0" xfId="0" applyFont="1" applyFill="1" applyBorder="1" applyAlignment="1" applyProtection="1">
      <alignment vertical="top"/>
      <protection locked="0"/>
    </xf>
    <xf numFmtId="2" fontId="8" fillId="0" borderId="0" xfId="0" applyNumberFormat="1" applyFont="1" applyAlignment="1">
      <alignment horizontal="left" vertical="top"/>
    </xf>
    <xf numFmtId="165" fontId="11" fillId="0" borderId="0" xfId="0" applyFont="1" applyAlignment="1">
      <alignment horizontal="justify" vertical="top"/>
    </xf>
    <xf numFmtId="0" fontId="17" fillId="0" borderId="0" xfId="144" applyFont="1" applyAlignment="1">
      <alignment horizontal="left" vertical="top"/>
    </xf>
    <xf numFmtId="4" fontId="11" fillId="0" borderId="0" xfId="0" applyNumberFormat="1" applyFont="1" applyAlignment="1">
      <alignment vertical="top"/>
    </xf>
    <xf numFmtId="4" fontId="33" fillId="0" borderId="0" xfId="0" applyNumberFormat="1" applyFont="1" applyAlignment="1">
      <alignment vertical="top"/>
    </xf>
    <xf numFmtId="49" fontId="8" fillId="0" borderId="26" xfId="0" applyNumberFormat="1" applyFont="1" applyFill="1" applyBorder="1" applyAlignment="1">
      <alignment horizontal="left" vertical="top"/>
    </xf>
    <xf numFmtId="49" fontId="7" fillId="0" borderId="0" xfId="0" applyNumberFormat="1" applyFont="1"/>
    <xf numFmtId="165" fontId="8" fillId="0" borderId="0" xfId="0" applyFont="1"/>
    <xf numFmtId="49" fontId="8" fillId="0" borderId="26" xfId="0" applyNumberFormat="1" applyFont="1" applyFill="1" applyBorder="1" applyAlignment="1"/>
    <xf numFmtId="165" fontId="7" fillId="0" borderId="0" xfId="0" applyFont="1" applyAlignment="1">
      <alignment vertical="top"/>
    </xf>
    <xf numFmtId="165" fontId="7" fillId="0" borderId="0" xfId="0" applyFont="1" applyAlignment="1">
      <alignment horizontal="center" vertical="top"/>
    </xf>
    <xf numFmtId="4" fontId="7" fillId="0" borderId="0" xfId="0" applyNumberFormat="1" applyFont="1" applyAlignment="1">
      <alignment vertical="top"/>
    </xf>
    <xf numFmtId="166" fontId="7" fillId="0" borderId="0" xfId="0" applyNumberFormat="1" applyFont="1" applyAlignment="1" applyProtection="1">
      <alignment vertical="top"/>
      <protection locked="0"/>
    </xf>
    <xf numFmtId="165" fontId="7" fillId="0" borderId="0" xfId="0" applyFont="1" applyAlignment="1" applyProtection="1">
      <alignment vertical="top"/>
      <protection locked="0"/>
    </xf>
    <xf numFmtId="165" fontId="7" fillId="0" borderId="0" xfId="0" applyFont="1" applyAlignment="1" applyProtection="1">
      <alignment horizontal="center" vertical="top"/>
      <protection locked="0"/>
    </xf>
    <xf numFmtId="165" fontId="67" fillId="0" borderId="0" xfId="0" applyFont="1"/>
    <xf numFmtId="165" fontId="68" fillId="0" borderId="0" xfId="0" applyFont="1"/>
    <xf numFmtId="49" fontId="7" fillId="0" borderId="0" xfId="0" applyNumberFormat="1" applyFont="1" applyFill="1" applyAlignment="1">
      <alignment horizontal="justify" vertical="top"/>
    </xf>
    <xf numFmtId="165" fontId="7" fillId="0" borderId="0" xfId="0" applyFont="1" applyAlignment="1">
      <alignment horizontal="justify" vertical="top"/>
    </xf>
    <xf numFmtId="4" fontId="69" fillId="0" borderId="25" xfId="0" applyNumberFormat="1" applyFont="1" applyBorder="1" applyAlignment="1">
      <alignment horizontal="center" vertical="top" wrapText="1"/>
    </xf>
    <xf numFmtId="2" fontId="69" fillId="0" borderId="25" xfId="0" applyNumberFormat="1" applyFont="1" applyFill="1" applyBorder="1" applyAlignment="1">
      <alignment horizontal="center" vertical="top"/>
    </xf>
    <xf numFmtId="49" fontId="69" fillId="0" borderId="25" xfId="0" applyNumberFormat="1" applyFont="1" applyFill="1" applyBorder="1" applyAlignment="1">
      <alignment horizontal="justify" vertical="top"/>
    </xf>
    <xf numFmtId="165" fontId="69" fillId="0" borderId="0" xfId="0" applyFont="1"/>
    <xf numFmtId="166" fontId="69" fillId="0" borderId="25" xfId="0" applyNumberFormat="1" applyFont="1" applyBorder="1" applyAlignment="1">
      <alignment horizontal="center" vertical="center"/>
    </xf>
    <xf numFmtId="166" fontId="69" fillId="0" borderId="25" xfId="0" applyNumberFormat="1" applyFont="1" applyBorder="1" applyAlignment="1">
      <alignment horizontal="center" vertical="top" wrapText="1"/>
    </xf>
    <xf numFmtId="165" fontId="70" fillId="0" borderId="0" xfId="0" applyFont="1" applyAlignment="1">
      <alignment horizontal="justify" vertical="top"/>
    </xf>
    <xf numFmtId="166" fontId="70" fillId="0" borderId="0" xfId="0" applyNumberFormat="1" applyFont="1" applyAlignment="1" applyProtection="1">
      <alignment vertical="top"/>
      <protection locked="0"/>
    </xf>
    <xf numFmtId="4" fontId="70" fillId="0" borderId="0" xfId="0" applyNumberFormat="1" applyFont="1" applyAlignment="1">
      <alignment vertical="top"/>
    </xf>
    <xf numFmtId="165" fontId="71" fillId="0" borderId="0" xfId="0" applyFont="1" applyAlignment="1">
      <alignment vertical="top"/>
    </xf>
    <xf numFmtId="0" fontId="70" fillId="0" borderId="0" xfId="0" applyNumberFormat="1" applyFont="1" applyAlignment="1">
      <alignment horizontal="justify" vertical="top"/>
    </xf>
    <xf numFmtId="4" fontId="72" fillId="0" borderId="0" xfId="0" applyNumberFormat="1" applyFont="1" applyAlignment="1">
      <alignment vertical="top"/>
    </xf>
    <xf numFmtId="165" fontId="74" fillId="0" borderId="0" xfId="0" applyFont="1" applyBorder="1" applyAlignment="1">
      <alignment vertical="center"/>
    </xf>
    <xf numFmtId="166" fontId="7" fillId="0" borderId="0" xfId="0" applyNumberFormat="1" applyFont="1" applyAlignment="1">
      <alignment horizontal="right" vertical="top"/>
    </xf>
    <xf numFmtId="166" fontId="70" fillId="0" borderId="0" xfId="0" applyNumberFormat="1" applyFont="1" applyAlignment="1">
      <alignment horizontal="right" vertical="top"/>
    </xf>
    <xf numFmtId="4" fontId="75" fillId="0" borderId="25" xfId="0" applyNumberFormat="1" applyFont="1" applyBorder="1" applyAlignment="1">
      <alignment horizontal="center" vertical="top" wrapText="1"/>
    </xf>
    <xf numFmtId="166" fontId="75" fillId="0" borderId="25" xfId="0" applyNumberFormat="1" applyFont="1" applyBorder="1" applyAlignment="1">
      <alignment horizontal="center" vertical="top" wrapText="1"/>
    </xf>
    <xf numFmtId="4" fontId="70" fillId="0" borderId="0" xfId="0" applyNumberFormat="1" applyFont="1" applyBorder="1" applyAlignment="1">
      <alignment vertical="top"/>
    </xf>
    <xf numFmtId="166" fontId="7" fillId="0" borderId="0" xfId="0" applyNumberFormat="1" applyFont="1" applyBorder="1" applyAlignment="1">
      <alignment horizontal="right" vertical="top"/>
    </xf>
    <xf numFmtId="166" fontId="70" fillId="0" borderId="0" xfId="0" applyNumberFormat="1" applyFont="1" applyBorder="1" applyAlignment="1">
      <alignment horizontal="right" vertical="top"/>
    </xf>
    <xf numFmtId="166" fontId="7" fillId="0" borderId="0" xfId="0" applyNumberFormat="1" applyFont="1" applyAlignment="1" applyProtection="1">
      <alignment horizontal="right" vertical="top"/>
      <protection locked="0"/>
    </xf>
    <xf numFmtId="4" fontId="70" fillId="0" borderId="26" xfId="0" applyNumberFormat="1" applyFont="1" applyFill="1" applyBorder="1" applyAlignment="1">
      <alignment vertical="top"/>
    </xf>
    <xf numFmtId="166" fontId="7" fillId="0" borderId="26" xfId="0" applyNumberFormat="1" applyFont="1" applyFill="1" applyBorder="1" applyAlignment="1" applyProtection="1">
      <alignment vertical="top"/>
      <protection locked="0"/>
    </xf>
    <xf numFmtId="166" fontId="70" fillId="0" borderId="26" xfId="0" applyNumberFormat="1" applyFont="1" applyFill="1" applyBorder="1" applyAlignment="1" applyProtection="1">
      <alignment vertical="top"/>
      <protection locked="0"/>
    </xf>
    <xf numFmtId="49" fontId="62" fillId="0" borderId="0" xfId="0" applyNumberFormat="1" applyFont="1" applyFill="1" applyAlignment="1">
      <alignment horizontal="justify" vertical="top"/>
    </xf>
    <xf numFmtId="49" fontId="70" fillId="0" borderId="0" xfId="0" applyNumberFormat="1" applyFont="1" applyFill="1" applyAlignment="1">
      <alignment horizontal="justify" vertical="top"/>
    </xf>
    <xf numFmtId="0" fontId="70" fillId="0" borderId="0" xfId="0" applyNumberFormat="1" applyFont="1" applyAlignment="1">
      <alignment horizontal="left" vertical="top"/>
    </xf>
    <xf numFmtId="4" fontId="70" fillId="0" borderId="0" xfId="0" applyNumberFormat="1" applyFont="1"/>
    <xf numFmtId="166" fontId="7" fillId="0" borderId="0" xfId="0" applyNumberFormat="1" applyFont="1" applyBorder="1" applyAlignment="1" applyProtection="1">
      <alignment vertical="top"/>
      <protection locked="0"/>
    </xf>
    <xf numFmtId="166" fontId="70" fillId="0" borderId="0" xfId="0" applyNumberFormat="1" applyFont="1" applyBorder="1" applyAlignment="1" applyProtection="1">
      <alignment vertical="top"/>
      <protection locked="0"/>
    </xf>
    <xf numFmtId="0" fontId="76" fillId="0" borderId="0" xfId="0" applyNumberFormat="1" applyFont="1" applyAlignment="1">
      <alignment horizontal="justify" vertical="top"/>
    </xf>
    <xf numFmtId="165" fontId="76" fillId="0" borderId="0" xfId="0" applyFont="1" applyAlignment="1">
      <alignment horizontal="justify" vertical="top"/>
    </xf>
    <xf numFmtId="0" fontId="70" fillId="0" borderId="0" xfId="121" applyNumberFormat="1" applyFont="1" applyAlignment="1">
      <alignment horizontal="justify" vertical="top"/>
    </xf>
    <xf numFmtId="4" fontId="70" fillId="0" borderId="0" xfId="0" applyNumberFormat="1" applyFont="1" applyFill="1" applyBorder="1" applyAlignment="1">
      <alignment vertical="top"/>
    </xf>
    <xf numFmtId="166" fontId="7" fillId="0" borderId="0" xfId="0" applyNumberFormat="1" applyFont="1" applyFill="1" applyBorder="1" applyAlignment="1" applyProtection="1">
      <alignment vertical="top"/>
      <protection locked="0"/>
    </xf>
    <xf numFmtId="166" fontId="70" fillId="0" borderId="0" xfId="0" applyNumberFormat="1" applyFont="1" applyFill="1" applyBorder="1" applyAlignment="1" applyProtection="1">
      <alignment vertical="top"/>
      <protection locked="0"/>
    </xf>
    <xf numFmtId="165" fontId="77" fillId="0" borderId="0" xfId="0" applyFont="1" applyAlignment="1">
      <alignment horizontal="justify" vertical="top"/>
    </xf>
    <xf numFmtId="4" fontId="70" fillId="0" borderId="0" xfId="0" applyNumberFormat="1" applyFont="1" applyBorder="1"/>
    <xf numFmtId="164" fontId="7" fillId="0" borderId="0" xfId="0" applyNumberFormat="1" applyFont="1" applyAlignment="1">
      <alignment vertical="top"/>
    </xf>
    <xf numFmtId="164" fontId="70" fillId="0" borderId="0" xfId="0" applyNumberFormat="1" applyFont="1" applyAlignment="1">
      <alignment vertical="top"/>
    </xf>
    <xf numFmtId="4" fontId="70" fillId="0" borderId="26" xfId="0" applyNumberFormat="1" applyFont="1" applyFill="1" applyBorder="1"/>
    <xf numFmtId="4" fontId="70" fillId="0" borderId="0" xfId="0" applyNumberFormat="1" applyFont="1" applyFill="1" applyBorder="1"/>
    <xf numFmtId="166" fontId="70" fillId="0" borderId="0" xfId="0" applyNumberFormat="1" applyFont="1" applyAlignment="1" applyProtection="1">
      <alignment horizontal="right" vertical="top"/>
      <protection locked="0"/>
    </xf>
    <xf numFmtId="165" fontId="7" fillId="0" borderId="0" xfId="0" applyFont="1" applyFill="1" applyAlignment="1">
      <alignment vertical="top"/>
    </xf>
    <xf numFmtId="165" fontId="7" fillId="0" borderId="0" xfId="0" applyFont="1" applyFill="1" applyAlignment="1">
      <alignment horizontal="justify" vertical="top"/>
    </xf>
    <xf numFmtId="165" fontId="6" fillId="0" borderId="0" xfId="0" applyFont="1" applyAlignment="1">
      <alignment horizontal="left" vertical="top"/>
    </xf>
    <xf numFmtId="4" fontId="7" fillId="0" borderId="0" xfId="0" applyNumberFormat="1" applyFont="1"/>
    <xf numFmtId="4" fontId="7" fillId="0" borderId="0" xfId="0" applyNumberFormat="1" applyFont="1" applyBorder="1"/>
    <xf numFmtId="4" fontId="7" fillId="0" borderId="26" xfId="0" applyNumberFormat="1" applyFont="1" applyFill="1" applyBorder="1"/>
    <xf numFmtId="4" fontId="7" fillId="0" borderId="0" xfId="0" applyNumberFormat="1" applyFont="1" applyFill="1" applyBorder="1"/>
    <xf numFmtId="2" fontId="69" fillId="0" borderId="25" xfId="0" applyNumberFormat="1" applyFont="1" applyBorder="1" applyAlignment="1">
      <alignment horizontal="center" vertical="top"/>
    </xf>
    <xf numFmtId="49" fontId="69" fillId="0" borderId="25" xfId="0" applyNumberFormat="1" applyFont="1" applyBorder="1" applyAlignment="1">
      <alignment horizontal="justify" vertical="top"/>
    </xf>
    <xf numFmtId="165" fontId="69" fillId="0" borderId="25" xfId="0" applyFont="1" applyBorder="1" applyAlignment="1">
      <alignment horizontal="center" vertical="top"/>
    </xf>
    <xf numFmtId="165" fontId="69" fillId="0" borderId="25" xfId="0" applyFont="1" applyBorder="1" applyAlignment="1">
      <alignment horizontal="center" vertical="top" wrapText="1"/>
    </xf>
    <xf numFmtId="2" fontId="8" fillId="0" borderId="0" xfId="0" applyNumberFormat="1" applyFont="1" applyFill="1"/>
    <xf numFmtId="2" fontId="8" fillId="0" borderId="0" xfId="0" applyNumberFormat="1" applyFont="1" applyFill="1" applyAlignment="1">
      <alignment horizontal="center" vertical="top"/>
    </xf>
    <xf numFmtId="49" fontId="62" fillId="0" borderId="26" xfId="0" applyNumberFormat="1" applyFont="1" applyFill="1" applyBorder="1" applyAlignment="1">
      <alignment horizontal="left" vertical="top"/>
    </xf>
    <xf numFmtId="49" fontId="7"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49" fontId="8" fillId="0" borderId="0" xfId="0" applyNumberFormat="1" applyFont="1" applyAlignment="1">
      <alignment vertical="top"/>
    </xf>
    <xf numFmtId="49" fontId="7" fillId="0" borderId="0" xfId="0" applyNumberFormat="1" applyFont="1" applyFill="1" applyAlignment="1">
      <alignment horizontal="justify" vertical="top"/>
    </xf>
    <xf numFmtId="165" fontId="7" fillId="0" borderId="0" xfId="0" applyFont="1" applyFill="1"/>
    <xf numFmtId="165" fontId="10" fillId="0" borderId="0" xfId="0" applyFont="1" applyFill="1" applyAlignment="1">
      <alignment vertical="center"/>
    </xf>
    <xf numFmtId="171" fontId="10" fillId="0" borderId="0" xfId="0" applyNumberFormat="1" applyFont="1" applyFill="1" applyAlignment="1">
      <alignment vertical="center"/>
    </xf>
    <xf numFmtId="171" fontId="7" fillId="0" borderId="0" xfId="0" applyNumberFormat="1" applyFont="1" applyFill="1"/>
    <xf numFmtId="165" fontId="69" fillId="0" borderId="0" xfId="0" applyFont="1" applyFill="1"/>
    <xf numFmtId="171" fontId="69" fillId="0" borderId="0" xfId="0" applyNumberFormat="1" applyFont="1" applyFill="1"/>
    <xf numFmtId="165" fontId="0" fillId="0" borderId="0" xfId="0" applyFont="1" applyFill="1"/>
    <xf numFmtId="49" fontId="7"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171" fontId="7" fillId="0" borderId="0" xfId="0" applyNumberFormat="1" applyFont="1" applyFill="1" applyAlignment="1">
      <alignment wrapText="1"/>
    </xf>
    <xf numFmtId="49" fontId="7"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49" fontId="6" fillId="0" borderId="0" xfId="0" applyNumberFormat="1" applyFont="1" applyFill="1" applyAlignment="1">
      <alignment horizontal="justify" vertical="top"/>
    </xf>
    <xf numFmtId="165" fontId="9" fillId="0" borderId="0" xfId="0" applyFont="1" applyAlignment="1">
      <alignment vertical="top"/>
    </xf>
    <xf numFmtId="49" fontId="8"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165" fontId="6" fillId="0" borderId="0" xfId="0" applyFont="1" applyAlignment="1">
      <alignment horizontal="justify" vertical="top"/>
    </xf>
    <xf numFmtId="49" fontId="41" fillId="0" borderId="0" xfId="0" applyNumberFormat="1" applyFont="1" applyFill="1" applyAlignment="1">
      <alignment horizontal="justify" vertical="top"/>
    </xf>
    <xf numFmtId="49" fontId="7" fillId="0" borderId="0" xfId="0" applyNumberFormat="1" applyFont="1" applyFill="1" applyAlignment="1">
      <alignment horizontal="justify" vertical="top"/>
    </xf>
    <xf numFmtId="49" fontId="84" fillId="0" borderId="0" xfId="0" applyNumberFormat="1" applyFont="1" applyAlignment="1">
      <alignment vertical="top"/>
    </xf>
    <xf numFmtId="49" fontId="62" fillId="0" borderId="26" xfId="0" applyNumberFormat="1" applyFont="1" applyFill="1" applyBorder="1" applyAlignment="1">
      <alignment horizontal="left"/>
    </xf>
    <xf numFmtId="49" fontId="7" fillId="0" borderId="0" xfId="0" applyNumberFormat="1" applyFont="1" applyFill="1" applyAlignment="1">
      <alignment horizontal="justify" vertical="top"/>
    </xf>
    <xf numFmtId="165" fontId="85" fillId="0" borderId="0" xfId="0" applyFont="1" applyAlignment="1">
      <alignment horizontal="justify" vertical="top" wrapText="1"/>
    </xf>
    <xf numFmtId="165" fontId="85" fillId="0" borderId="0" xfId="0" applyFont="1" applyAlignment="1">
      <alignment horizontal="right"/>
    </xf>
    <xf numFmtId="165" fontId="85" fillId="0" borderId="31" xfId="0" applyFont="1" applyBorder="1" applyAlignment="1">
      <alignment horizontal="justify" vertical="top" wrapText="1"/>
    </xf>
    <xf numFmtId="165" fontId="85" fillId="0" borderId="31" xfId="0" applyFont="1" applyBorder="1" applyAlignment="1">
      <alignment horizontal="right"/>
    </xf>
    <xf numFmtId="49" fontId="11" fillId="0" borderId="0" xfId="0" applyNumberFormat="1" applyFont="1" applyFill="1" applyAlignment="1">
      <alignment horizontal="justify" vertical="top"/>
    </xf>
    <xf numFmtId="165" fontId="85" fillId="0" borderId="0" xfId="0" applyFont="1"/>
    <xf numFmtId="0" fontId="17" fillId="0" borderId="31" xfId="144" applyFont="1" applyBorder="1" applyAlignment="1">
      <alignment horizontal="left" vertical="top"/>
    </xf>
    <xf numFmtId="165" fontId="7" fillId="0" borderId="0" xfId="0" applyFont="1" applyAlignment="1">
      <alignment horizontal="justify" vertical="top" wrapText="1"/>
    </xf>
    <xf numFmtId="165" fontId="85" fillId="0" borderId="0" xfId="0" applyFont="1" applyAlignment="1">
      <alignment wrapText="1"/>
    </xf>
    <xf numFmtId="4" fontId="11" fillId="0" borderId="0" xfId="0" applyNumberFormat="1" applyFont="1" applyBorder="1" applyAlignment="1">
      <alignment vertical="top"/>
    </xf>
    <xf numFmtId="165" fontId="85" fillId="0" borderId="0" xfId="0" applyFont="1" applyFill="1" applyAlignment="1">
      <alignment horizontal="justify" vertical="top"/>
    </xf>
    <xf numFmtId="2" fontId="8" fillId="43" borderId="26" xfId="0" applyNumberFormat="1" applyFont="1" applyFill="1" applyBorder="1" applyAlignment="1">
      <alignment horizontal="center" vertical="top"/>
    </xf>
    <xf numFmtId="165" fontId="11" fillId="43" borderId="26" xfId="0" applyFont="1" applyFill="1" applyBorder="1" applyAlignment="1">
      <alignment horizontal="justify" vertical="top"/>
    </xf>
    <xf numFmtId="4" fontId="7" fillId="43" borderId="26" xfId="0" applyNumberFormat="1" applyFont="1" applyFill="1" applyBorder="1" applyAlignment="1">
      <alignment vertical="top"/>
    </xf>
    <xf numFmtId="165" fontId="7" fillId="43" borderId="26" xfId="0" applyFont="1" applyFill="1" applyBorder="1" applyAlignment="1" applyProtection="1">
      <alignment horizontal="center" vertical="top"/>
      <protection locked="0"/>
    </xf>
    <xf numFmtId="165" fontId="11" fillId="0" borderId="26" xfId="0" applyFont="1" applyFill="1" applyBorder="1" applyAlignment="1" applyProtection="1">
      <alignment vertical="top"/>
      <protection locked="0"/>
    </xf>
    <xf numFmtId="165" fontId="11" fillId="43" borderId="26" xfId="0" applyFont="1" applyFill="1" applyBorder="1" applyAlignment="1" applyProtection="1">
      <alignment vertical="top"/>
      <protection locked="0"/>
    </xf>
    <xf numFmtId="165" fontId="11" fillId="0" borderId="26" xfId="0" applyFont="1" applyFill="1" applyBorder="1" applyAlignment="1" applyProtection="1">
      <alignment horizontal="right" vertical="top"/>
      <protection locked="0"/>
    </xf>
    <xf numFmtId="49" fontId="7" fillId="0" borderId="0" xfId="0" applyNumberFormat="1" applyFont="1" applyFill="1" applyAlignment="1">
      <alignment horizontal="justify" vertical="top"/>
    </xf>
    <xf numFmtId="165" fontId="7" fillId="0" borderId="0" xfId="0" applyFont="1" applyFill="1" applyAlignment="1">
      <alignment horizontal="justify" vertical="top"/>
    </xf>
    <xf numFmtId="165" fontId="70" fillId="0" borderId="0" xfId="0" applyFont="1" applyFill="1" applyAlignment="1">
      <alignment horizontal="justify" vertical="top"/>
    </xf>
    <xf numFmtId="166" fontId="7" fillId="0" borderId="0" xfId="0" applyNumberFormat="1" applyFont="1" applyFill="1" applyAlignment="1" applyProtection="1">
      <alignment vertical="top"/>
      <protection locked="0"/>
    </xf>
    <xf numFmtId="166" fontId="70" fillId="0" borderId="0" xfId="0" applyNumberFormat="1" applyFont="1" applyFill="1" applyAlignment="1" applyProtection="1">
      <alignment vertical="top"/>
      <protection locked="0"/>
    </xf>
    <xf numFmtId="165" fontId="61" fillId="0" borderId="0" xfId="0" applyFont="1" applyFill="1"/>
    <xf numFmtId="4" fontId="7" fillId="0" borderId="0" xfId="0" applyNumberFormat="1" applyFont="1" applyFill="1" applyAlignment="1">
      <alignment vertical="top"/>
    </xf>
    <xf numFmtId="4" fontId="70" fillId="0" borderId="0" xfId="0" applyNumberFormat="1" applyFont="1" applyFill="1" applyAlignment="1">
      <alignment vertical="top"/>
    </xf>
    <xf numFmtId="0" fontId="70" fillId="0" borderId="0" xfId="121" applyNumberFormat="1" applyFont="1" applyFill="1" applyAlignment="1">
      <alignment horizontal="justify" vertical="top"/>
    </xf>
    <xf numFmtId="165" fontId="67" fillId="0" borderId="0" xfId="0" applyFont="1" applyFill="1"/>
    <xf numFmtId="49" fontId="7" fillId="0" borderId="0" xfId="0" applyNumberFormat="1" applyFont="1" applyFill="1" applyAlignment="1">
      <alignment horizontal="justify" vertical="top"/>
    </xf>
    <xf numFmtId="165" fontId="7" fillId="0" borderId="0" xfId="0" applyFont="1" applyFill="1" applyAlignment="1">
      <alignment horizontal="center" vertical="top"/>
    </xf>
    <xf numFmtId="165" fontId="63" fillId="0" borderId="0" xfId="0" applyFont="1" applyFill="1"/>
    <xf numFmtId="49" fontId="8" fillId="0" borderId="0" xfId="0" applyNumberFormat="1" applyFont="1" applyFill="1" applyBorder="1" applyAlignment="1">
      <alignment horizontal="left" vertical="top"/>
    </xf>
    <xf numFmtId="49" fontId="7" fillId="0" borderId="0" xfId="0" applyNumberFormat="1" applyFont="1" applyFill="1" applyAlignment="1">
      <alignment horizontal="justify" vertical="top"/>
    </xf>
    <xf numFmtId="49" fontId="6" fillId="0" borderId="0" xfId="0" applyNumberFormat="1" applyFont="1" applyFill="1" applyAlignment="1">
      <alignment horizontal="justify" vertical="top"/>
    </xf>
    <xf numFmtId="165" fontId="9" fillId="0" borderId="0" xfId="0" applyFont="1" applyAlignment="1">
      <alignment vertical="top"/>
    </xf>
    <xf numFmtId="165" fontId="7" fillId="0" borderId="0" xfId="0" applyFont="1" applyFill="1" applyAlignment="1">
      <alignment horizontal="justify" vertical="top"/>
    </xf>
    <xf numFmtId="49" fontId="7" fillId="0" borderId="0" xfId="0" applyNumberFormat="1" applyFont="1" applyFill="1" applyAlignment="1">
      <alignment horizontal="justify" vertical="top"/>
    </xf>
    <xf numFmtId="165" fontId="7" fillId="0" borderId="0" xfId="0" applyFont="1" applyAlignment="1">
      <alignment horizontal="justify" vertical="top"/>
    </xf>
    <xf numFmtId="0" fontId="7" fillId="0" borderId="0" xfId="0" applyNumberFormat="1" applyFont="1" applyFill="1" applyAlignment="1">
      <alignment horizontal="justify" vertical="top" wrapText="1"/>
    </xf>
    <xf numFmtId="0" fontId="7" fillId="0" borderId="0" xfId="0" applyNumberFormat="1" applyFont="1" applyAlignment="1">
      <alignment horizontal="justify" vertical="top"/>
    </xf>
    <xf numFmtId="0" fontId="7" fillId="0" borderId="0" xfId="0" applyNumberFormat="1" applyFont="1" applyFill="1" applyAlignment="1">
      <alignment horizontal="left" vertical="top" wrapText="1"/>
    </xf>
    <xf numFmtId="0" fontId="7" fillId="0" borderId="0" xfId="0" applyNumberFormat="1" applyFont="1" applyAlignment="1">
      <alignment horizontal="left" vertical="top"/>
    </xf>
    <xf numFmtId="49" fontId="8" fillId="0" borderId="0" xfId="0" applyNumberFormat="1" applyFont="1" applyFill="1" applyAlignment="1">
      <alignment horizontal="justify" vertical="top"/>
    </xf>
    <xf numFmtId="0" fontId="33" fillId="0" borderId="0" xfId="0" applyNumberFormat="1" applyFont="1" applyFill="1" applyAlignment="1">
      <alignment horizontal="justify" vertical="top" wrapText="1"/>
    </xf>
    <xf numFmtId="0" fontId="70" fillId="0" borderId="0" xfId="0" applyNumberFormat="1" applyFont="1" applyFill="1" applyAlignment="1">
      <alignment horizontal="justify" vertical="top"/>
    </xf>
    <xf numFmtId="4" fontId="72" fillId="0" borderId="0" xfId="0" applyNumberFormat="1" applyFont="1" applyFill="1" applyAlignment="1">
      <alignment vertical="top"/>
    </xf>
    <xf numFmtId="165" fontId="7" fillId="0" borderId="0" xfId="0" applyFont="1" applyAlignment="1">
      <alignment horizontal="justify" vertical="top"/>
    </xf>
    <xf numFmtId="0" fontId="7" fillId="0" borderId="0" xfId="0" applyNumberFormat="1" applyFont="1" applyFill="1" applyAlignment="1">
      <alignment horizontal="justify" vertical="top" wrapText="1"/>
    </xf>
    <xf numFmtId="0" fontId="7" fillId="0" borderId="0" xfId="0" applyNumberFormat="1" applyFont="1" applyAlignment="1">
      <alignment horizontal="justify" vertical="top"/>
    </xf>
    <xf numFmtId="0" fontId="85" fillId="0" borderId="0" xfId="0" applyNumberFormat="1" applyFont="1" applyAlignment="1">
      <alignment horizontal="justify" vertical="top" wrapText="1"/>
    </xf>
    <xf numFmtId="165" fontId="7" fillId="0" borderId="0" xfId="0" applyFont="1" applyAlignment="1">
      <alignment horizontal="justify" vertical="top"/>
    </xf>
    <xf numFmtId="0" fontId="7" fillId="0" borderId="0" xfId="0" applyNumberFormat="1" applyFont="1" applyFill="1" applyAlignment="1">
      <alignment horizontal="justify" vertical="top" wrapText="1"/>
    </xf>
    <xf numFmtId="0" fontId="7" fillId="0" borderId="0" xfId="0" applyNumberFormat="1" applyFont="1" applyAlignment="1">
      <alignment horizontal="justify" vertical="top"/>
    </xf>
    <xf numFmtId="165" fontId="7" fillId="0" borderId="0" xfId="0" applyFont="1" applyAlignment="1">
      <alignment horizontal="justify" vertical="top"/>
    </xf>
    <xf numFmtId="0" fontId="7" fillId="0" borderId="0" xfId="0" applyNumberFormat="1" applyFont="1" applyAlignment="1">
      <alignment horizontal="justify" vertical="top"/>
    </xf>
    <xf numFmtId="0" fontId="11" fillId="0" borderId="31" xfId="0" applyNumberFormat="1" applyFont="1" applyFill="1" applyBorder="1" applyAlignment="1">
      <alignment horizontal="justify" vertical="top" wrapText="1"/>
    </xf>
    <xf numFmtId="0" fontId="7" fillId="0" borderId="31" xfId="0" applyNumberFormat="1" applyFont="1" applyFill="1" applyBorder="1" applyAlignment="1">
      <alignment horizontal="justify" vertical="top" wrapText="1"/>
    </xf>
    <xf numFmtId="0" fontId="7" fillId="0" borderId="31" xfId="0" applyNumberFormat="1" applyFont="1" applyBorder="1" applyAlignment="1">
      <alignment horizontal="justify" vertical="top"/>
    </xf>
    <xf numFmtId="165" fontId="7" fillId="0" borderId="31" xfId="0" applyFont="1" applyBorder="1" applyAlignment="1">
      <alignment horizontal="justify" vertical="top"/>
    </xf>
    <xf numFmtId="4" fontId="7" fillId="0" borderId="31" xfId="0" applyNumberFormat="1" applyFont="1" applyBorder="1" applyAlignment="1">
      <alignment vertical="top"/>
    </xf>
    <xf numFmtId="0" fontId="41" fillId="0" borderId="0" xfId="161" applyFont="1" applyAlignment="1">
      <alignment horizontal="justify"/>
    </xf>
    <xf numFmtId="165" fontId="7" fillId="0" borderId="0" xfId="0" applyFont="1" applyAlignment="1">
      <alignment horizontal="justify" vertical="top"/>
    </xf>
    <xf numFmtId="0" fontId="7" fillId="0" borderId="0" xfId="0" applyNumberFormat="1" applyFont="1" applyAlignment="1">
      <alignment horizontal="justify" vertical="top"/>
    </xf>
    <xf numFmtId="49" fontId="7" fillId="0" borderId="0" xfId="0" applyNumberFormat="1" applyFont="1" applyFill="1" applyAlignment="1">
      <alignment horizontal="justify" vertical="top"/>
    </xf>
    <xf numFmtId="4" fontId="5" fillId="0" borderId="0" xfId="0" applyNumberFormat="1" applyFont="1"/>
    <xf numFmtId="4" fontId="0" fillId="0" borderId="0" xfId="0" applyNumberFormat="1" applyFont="1"/>
    <xf numFmtId="4" fontId="7" fillId="0" borderId="0" xfId="0" applyNumberFormat="1" applyFont="1" applyAlignment="1">
      <alignment vertical="top" wrapText="1"/>
    </xf>
    <xf numFmtId="4" fontId="11" fillId="0" borderId="0" xfId="0" applyNumberFormat="1" applyFont="1" applyAlignment="1">
      <alignment horizontal="center" vertical="top"/>
    </xf>
    <xf numFmtId="4" fontId="73" fillId="0" borderId="0" xfId="0" applyNumberFormat="1" applyFont="1" applyAlignment="1">
      <alignment horizontal="center"/>
    </xf>
    <xf numFmtId="4" fontId="7" fillId="0" borderId="0" xfId="0" applyNumberFormat="1" applyFont="1" applyAlignment="1">
      <alignment horizontal="center" vertical="top"/>
    </xf>
    <xf numFmtId="4" fontId="7" fillId="0" borderId="0" xfId="0" applyNumberFormat="1" applyFont="1" applyAlignment="1">
      <alignment horizontal="right" vertical="top"/>
    </xf>
    <xf numFmtId="4" fontId="7" fillId="0" borderId="0" xfId="0" applyNumberFormat="1" applyFont="1" applyAlignment="1">
      <alignment horizontal="right"/>
    </xf>
    <xf numFmtId="4" fontId="7" fillId="0" borderId="26" xfId="0" applyNumberFormat="1" applyFont="1" applyBorder="1" applyAlignment="1">
      <alignment horizontal="right"/>
    </xf>
    <xf numFmtId="4" fontId="7" fillId="0" borderId="26" xfId="0" applyNumberFormat="1" applyFont="1" applyFill="1" applyBorder="1" applyAlignment="1">
      <alignment horizontal="right"/>
    </xf>
    <xf numFmtId="4" fontId="7" fillId="0" borderId="0" xfId="0" applyNumberFormat="1" applyFont="1" applyAlignment="1"/>
    <xf numFmtId="4" fontId="7" fillId="0" borderId="26" xfId="0" applyNumberFormat="1" applyFont="1" applyBorder="1"/>
    <xf numFmtId="4" fontId="7" fillId="0" borderId="0" xfId="0" applyNumberFormat="1" applyFont="1" applyFill="1" applyBorder="1" applyAlignment="1">
      <alignment horizontal="right"/>
    </xf>
    <xf numFmtId="165" fontId="7" fillId="0" borderId="0" xfId="0" applyFont="1" applyAlignment="1">
      <alignment horizontal="justify" vertical="top"/>
    </xf>
    <xf numFmtId="0" fontId="7" fillId="0" borderId="0" xfId="0" applyNumberFormat="1" applyFont="1" applyFill="1" applyAlignment="1">
      <alignment vertical="top" wrapText="1"/>
    </xf>
    <xf numFmtId="0" fontId="7" fillId="0" borderId="0" xfId="0" applyNumberFormat="1" applyFont="1" applyAlignment="1">
      <alignment vertical="top"/>
    </xf>
    <xf numFmtId="0" fontId="33" fillId="0" borderId="0" xfId="0" applyNumberFormat="1" applyFont="1" applyFill="1" applyAlignment="1">
      <alignment vertical="top" wrapText="1"/>
    </xf>
    <xf numFmtId="2" fontId="84" fillId="0" borderId="0" xfId="0" applyNumberFormat="1" applyFont="1" applyFill="1" applyAlignment="1">
      <alignment horizontal="left" vertical="top"/>
    </xf>
    <xf numFmtId="49" fontId="84" fillId="0" borderId="0" xfId="0" applyNumberFormat="1" applyFont="1" applyFill="1" applyBorder="1" applyAlignment="1">
      <alignment horizontal="justify" vertical="top"/>
    </xf>
    <xf numFmtId="2" fontId="52" fillId="0" borderId="0" xfId="0" applyNumberFormat="1" applyFont="1" applyAlignment="1">
      <alignment horizontal="center" vertical="top"/>
    </xf>
    <xf numFmtId="49" fontId="84" fillId="0" borderId="0" xfId="0" applyNumberFormat="1" applyFont="1" applyBorder="1" applyAlignment="1">
      <alignment horizontal="justify" vertical="top"/>
    </xf>
    <xf numFmtId="2" fontId="84" fillId="0" borderId="0" xfId="0" applyNumberFormat="1" applyFont="1" applyAlignment="1">
      <alignment horizontal="center" vertical="top"/>
    </xf>
    <xf numFmtId="4" fontId="96" fillId="0" borderId="0" xfId="0" applyNumberFormat="1" applyFont="1" applyBorder="1" applyAlignment="1">
      <alignment vertical="top"/>
    </xf>
    <xf numFmtId="165" fontId="96" fillId="0" borderId="0" xfId="0" applyFont="1" applyBorder="1" applyAlignment="1" applyProtection="1">
      <alignment horizontal="center" vertical="top"/>
      <protection locked="0"/>
    </xf>
    <xf numFmtId="165" fontId="96" fillId="0" borderId="0" xfId="0" applyFont="1" applyBorder="1" applyAlignment="1" applyProtection="1">
      <alignment vertical="top"/>
      <protection locked="0"/>
    </xf>
    <xf numFmtId="165" fontId="96" fillId="0" borderId="0" xfId="0" applyFont="1"/>
    <xf numFmtId="4" fontId="97" fillId="0" borderId="0" xfId="0" applyNumberFormat="1" applyFont="1" applyBorder="1" applyAlignment="1">
      <alignment vertical="top"/>
    </xf>
    <xf numFmtId="166" fontId="96" fillId="0" borderId="0" xfId="0" applyNumberFormat="1" applyFont="1" applyBorder="1" applyAlignment="1">
      <alignment horizontal="right" vertical="top"/>
    </xf>
    <xf numFmtId="166" fontId="97" fillId="0" borderId="0" xfId="0" applyNumberFormat="1" applyFont="1" applyBorder="1" applyAlignment="1">
      <alignment horizontal="right" vertical="top"/>
    </xf>
    <xf numFmtId="165" fontId="96" fillId="0" borderId="0" xfId="0" applyFont="1" applyFill="1"/>
    <xf numFmtId="171" fontId="96" fillId="0" borderId="0" xfId="0" applyNumberFormat="1" applyFont="1" applyFill="1"/>
    <xf numFmtId="49" fontId="84" fillId="0" borderId="0" xfId="0" applyNumberFormat="1" applyFont="1" applyFill="1" applyBorder="1" applyAlignment="1">
      <alignment horizontal="left" vertical="top"/>
    </xf>
    <xf numFmtId="4" fontId="7" fillId="59" borderId="0" xfId="0" applyNumberFormat="1" applyFont="1" applyFill="1" applyAlignment="1">
      <alignment vertical="top"/>
    </xf>
    <xf numFmtId="4" fontId="7" fillId="0" borderId="35" xfId="0" applyNumberFormat="1" applyFont="1" applyFill="1" applyBorder="1" applyAlignment="1">
      <alignment horizontal="right"/>
    </xf>
    <xf numFmtId="49" fontId="52" fillId="0" borderId="0" xfId="0" applyNumberFormat="1" applyFont="1" applyFill="1" applyBorder="1"/>
    <xf numFmtId="4" fontId="7" fillId="0" borderId="41" xfId="0" applyNumberFormat="1" applyFont="1" applyBorder="1" applyAlignment="1">
      <alignment horizontal="right"/>
    </xf>
    <xf numFmtId="4" fontId="7" fillId="0" borderId="0" xfId="0" applyNumberFormat="1" applyFont="1" applyBorder="1" applyAlignment="1">
      <alignment horizontal="right"/>
    </xf>
    <xf numFmtId="49" fontId="51" fillId="0" borderId="35" xfId="0" applyNumberFormat="1" applyFont="1" applyFill="1" applyBorder="1"/>
    <xf numFmtId="166" fontId="7" fillId="59" borderId="25" xfId="0" applyNumberFormat="1" applyFont="1" applyFill="1" applyBorder="1" applyAlignment="1" applyProtection="1">
      <alignment horizontal="right" vertical="top"/>
      <protection locked="0"/>
    </xf>
    <xf numFmtId="166" fontId="7" fillId="59" borderId="25" xfId="0" applyNumberFormat="1" applyFont="1" applyFill="1" applyBorder="1" applyAlignment="1" applyProtection="1">
      <alignment vertical="top"/>
      <protection locked="0"/>
    </xf>
    <xf numFmtId="165" fontId="7" fillId="59" borderId="25" xfId="0" applyFont="1" applyFill="1" applyBorder="1" applyAlignment="1" applyProtection="1">
      <alignment horizontal="center" vertical="top"/>
      <protection locked="0"/>
    </xf>
    <xf numFmtId="0" fontId="7" fillId="0" borderId="0" xfId="0" applyNumberFormat="1" applyFont="1" applyFill="1" applyAlignment="1">
      <alignment horizontal="justify" vertical="top" wrapText="1"/>
    </xf>
    <xf numFmtId="165" fontId="7" fillId="59" borderId="25" xfId="0" applyFont="1" applyFill="1" applyBorder="1" applyAlignment="1" applyProtection="1">
      <alignment horizontal="right" vertical="top"/>
      <protection locked="0"/>
    </xf>
    <xf numFmtId="165" fontId="7" fillId="59" borderId="25" xfId="0" applyFont="1" applyFill="1" applyBorder="1" applyAlignment="1" applyProtection="1">
      <alignment vertical="top"/>
      <protection locked="0"/>
    </xf>
    <xf numFmtId="166" fontId="0" fillId="0" borderId="0" xfId="0" applyNumberFormat="1" applyFont="1" applyAlignment="1" applyProtection="1">
      <alignment vertical="top"/>
      <protection locked="0"/>
    </xf>
    <xf numFmtId="49" fontId="7" fillId="0" borderId="0" xfId="0" applyNumberFormat="1" applyFont="1" applyFill="1" applyAlignment="1">
      <alignment horizontal="justify" vertical="top"/>
    </xf>
    <xf numFmtId="165" fontId="7" fillId="0" borderId="0" xfId="0" applyFont="1" applyAlignment="1">
      <alignment horizontal="justify" vertical="top"/>
    </xf>
    <xf numFmtId="0" fontId="41" fillId="0" borderId="0" xfId="0" applyNumberFormat="1" applyFont="1" applyFill="1" applyAlignment="1">
      <alignment horizontal="justify" vertical="top" wrapText="1"/>
    </xf>
    <xf numFmtId="0" fontId="41" fillId="0" borderId="0" xfId="0" applyNumberFormat="1" applyFont="1" applyAlignment="1">
      <alignment horizontal="justify" vertical="top"/>
    </xf>
    <xf numFmtId="49" fontId="6" fillId="0" borderId="0" xfId="0" applyNumberFormat="1" applyFont="1" applyFill="1" applyAlignment="1">
      <alignment horizontal="justify" vertical="top"/>
    </xf>
    <xf numFmtId="165" fontId="9" fillId="0" borderId="0" xfId="0" applyFont="1" applyAlignment="1">
      <alignment vertical="top"/>
    </xf>
    <xf numFmtId="0" fontId="7" fillId="0" borderId="0" xfId="121" applyNumberFormat="1" applyFont="1" applyFill="1" applyAlignment="1">
      <alignment horizontal="justify" vertical="top" wrapText="1"/>
    </xf>
    <xf numFmtId="0" fontId="7" fillId="0" borderId="0" xfId="121" applyNumberFormat="1" applyFont="1" applyFill="1" applyAlignment="1">
      <alignment horizontal="justify" vertical="top"/>
    </xf>
    <xf numFmtId="0" fontId="7" fillId="0" borderId="0" xfId="121" applyNumberFormat="1" applyFont="1" applyAlignment="1">
      <alignment horizontal="justify" vertical="top"/>
    </xf>
    <xf numFmtId="0" fontId="7" fillId="0" borderId="0" xfId="0" applyNumberFormat="1" applyFont="1" applyFill="1" applyAlignment="1">
      <alignment horizontal="justify" vertical="top" wrapText="1"/>
    </xf>
    <xf numFmtId="0" fontId="7" fillId="0" borderId="0" xfId="0" applyNumberFormat="1" applyFont="1" applyFill="1" applyAlignment="1">
      <alignment horizontal="justify" vertical="top"/>
    </xf>
    <xf numFmtId="49" fontId="41" fillId="0" borderId="0" xfId="0" applyNumberFormat="1" applyFont="1" applyFill="1" applyAlignment="1">
      <alignment horizontal="justify" vertical="top"/>
    </xf>
    <xf numFmtId="165" fontId="41" fillId="0" borderId="0" xfId="0" applyFont="1" applyAlignment="1">
      <alignment horizontal="justify" vertical="top"/>
    </xf>
    <xf numFmtId="165" fontId="6" fillId="0" borderId="0" xfId="0" applyFont="1" applyAlignment="1">
      <alignment horizontal="justify" vertical="top"/>
    </xf>
    <xf numFmtId="0" fontId="41" fillId="0" borderId="0" xfId="0" applyNumberFormat="1" applyFont="1" applyFill="1" applyAlignment="1">
      <alignment horizontal="justify" vertical="top"/>
    </xf>
    <xf numFmtId="0" fontId="7" fillId="0" borderId="0" xfId="0" applyNumberFormat="1" applyFont="1" applyAlignment="1">
      <alignment horizontal="justify" vertical="top"/>
    </xf>
    <xf numFmtId="49" fontId="7" fillId="0" borderId="0" xfId="0" applyNumberFormat="1" applyFont="1" applyFill="1" applyAlignment="1">
      <alignment horizontal="justify" vertical="top" wrapText="1"/>
    </xf>
    <xf numFmtId="2" fontId="57" fillId="42" borderId="33" xfId="0" applyNumberFormat="1" applyFont="1" applyFill="1" applyBorder="1" applyAlignment="1">
      <alignment horizontal="center" vertical="center"/>
    </xf>
    <xf numFmtId="165" fontId="58" fillId="42" borderId="30" xfId="0" applyFont="1" applyFill="1" applyBorder="1" applyAlignment="1">
      <alignment horizontal="center"/>
    </xf>
    <xf numFmtId="165" fontId="58" fillId="42" borderId="29" xfId="0" applyFont="1" applyFill="1" applyBorder="1" applyAlignment="1">
      <alignment horizontal="center"/>
    </xf>
    <xf numFmtId="2" fontId="60" fillId="42" borderId="34" xfId="0" applyNumberFormat="1" applyFont="1" applyFill="1" applyBorder="1" applyAlignment="1">
      <alignment horizontal="center" vertical="center"/>
    </xf>
    <xf numFmtId="165" fontId="60" fillId="42" borderId="31" xfId="0" applyFont="1" applyFill="1" applyBorder="1" applyAlignment="1">
      <alignment horizontal="center"/>
    </xf>
    <xf numFmtId="165" fontId="60" fillId="42" borderId="28" xfId="0" applyFont="1" applyFill="1" applyBorder="1" applyAlignment="1">
      <alignment horizontal="center"/>
    </xf>
    <xf numFmtId="165" fontId="7" fillId="0" borderId="0" xfId="0" applyFont="1" applyFill="1" applyAlignment="1">
      <alignment horizontal="justify" vertical="top"/>
    </xf>
    <xf numFmtId="49" fontId="86" fillId="0" borderId="0" xfId="0" applyNumberFormat="1" applyFont="1" applyFill="1" applyAlignment="1">
      <alignment horizontal="justify" vertical="top"/>
    </xf>
    <xf numFmtId="0" fontId="7" fillId="0" borderId="0" xfId="0" applyNumberFormat="1" applyFont="1" applyFill="1" applyAlignment="1">
      <alignment horizontal="left" vertical="top" wrapText="1"/>
    </xf>
    <xf numFmtId="0" fontId="7" fillId="0" borderId="0" xfId="0" applyNumberFormat="1" applyFont="1" applyAlignment="1">
      <alignment horizontal="left" vertical="top"/>
    </xf>
    <xf numFmtId="49" fontId="8" fillId="0" borderId="0" xfId="0" applyNumberFormat="1" applyFont="1" applyFill="1" applyAlignment="1">
      <alignment horizontal="justify" vertical="top" wrapText="1"/>
    </xf>
    <xf numFmtId="49" fontId="8" fillId="0" borderId="0" xfId="0" applyNumberFormat="1" applyFont="1" applyFill="1" applyAlignment="1">
      <alignment horizontal="justify" vertical="top"/>
    </xf>
    <xf numFmtId="0" fontId="33" fillId="0" borderId="0" xfId="0" applyNumberFormat="1" applyFont="1" applyFill="1" applyAlignment="1">
      <alignment horizontal="justify" vertical="top" wrapText="1"/>
    </xf>
    <xf numFmtId="2" fontId="13" fillId="42" borderId="33" xfId="0" applyNumberFormat="1" applyFont="1" applyFill="1" applyBorder="1" applyAlignment="1">
      <alignment horizontal="center" vertical="center"/>
    </xf>
    <xf numFmtId="2" fontId="13" fillId="42" borderId="30" xfId="0" applyNumberFormat="1" applyFont="1" applyFill="1" applyBorder="1" applyAlignment="1">
      <alignment horizontal="center" vertical="center"/>
    </xf>
    <xf numFmtId="2" fontId="13" fillId="42" borderId="29" xfId="0" applyNumberFormat="1" applyFont="1" applyFill="1" applyBorder="1" applyAlignment="1">
      <alignment horizontal="center" vertical="center"/>
    </xf>
    <xf numFmtId="2" fontId="14" fillId="42" borderId="34" xfId="0" applyNumberFormat="1" applyFont="1" applyFill="1" applyBorder="1" applyAlignment="1">
      <alignment horizontal="center" vertical="center"/>
    </xf>
    <xf numFmtId="165" fontId="14" fillId="42" borderId="31" xfId="0" applyFont="1" applyFill="1" applyBorder="1" applyAlignment="1">
      <alignment horizontal="center"/>
    </xf>
    <xf numFmtId="165" fontId="14" fillId="42" borderId="28" xfId="0" applyFont="1" applyFill="1" applyBorder="1" applyAlignment="1">
      <alignment horizontal="center"/>
    </xf>
    <xf numFmtId="49" fontId="41" fillId="0" borderId="0" xfId="0" applyNumberFormat="1" applyFont="1" applyFill="1" applyAlignment="1">
      <alignment horizontal="justify" vertical="top" wrapText="1"/>
    </xf>
  </cellXfs>
  <cellStyles count="199">
    <cellStyle name="1.nadstr." xfId="162"/>
    <cellStyle name="2. nadstr." xfId="163"/>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20% - Accent1" xfId="7"/>
    <cellStyle name="20% - Accent2" xfId="8"/>
    <cellStyle name="20% - Accent3" xfId="9"/>
    <cellStyle name="20% - Accent4" xfId="10"/>
    <cellStyle name="20% - Accent5" xfId="11"/>
    <cellStyle name="20% - Accent6" xfId="12"/>
    <cellStyle name="3.nadstr." xfId="164"/>
    <cellStyle name="4.nadstr." xfId="165"/>
    <cellStyle name="40 % – Poudarek1" xfId="13" builtinId="31" customBuiltin="1"/>
    <cellStyle name="40 % – Poudarek2" xfId="14" builtinId="35" customBuiltin="1"/>
    <cellStyle name="40 % – Poudarek3" xfId="15" builtinId="39" customBuiltin="1"/>
    <cellStyle name="40 % – Poudarek4" xfId="16" builtinId="43" customBuiltin="1"/>
    <cellStyle name="40 % – Poudarek5" xfId="17" builtinId="47" customBuiltin="1"/>
    <cellStyle name="40 % – Poudarek6" xfId="18" builtinId="51" customBuiltin="1"/>
    <cellStyle name="40% - Accent1" xfId="19"/>
    <cellStyle name="40% - Accent2" xfId="20"/>
    <cellStyle name="40% - Accent3" xfId="21"/>
    <cellStyle name="40% - Accent4" xfId="22"/>
    <cellStyle name="40% - Accent5" xfId="23"/>
    <cellStyle name="40% - Accent6" xfId="24"/>
    <cellStyle name="5.nadstr." xfId="166"/>
    <cellStyle name="60 % – Poudarek1" xfId="25" builtinId="32" customBuiltin="1"/>
    <cellStyle name="60 % – Poudarek2" xfId="26" builtinId="36" customBuiltin="1"/>
    <cellStyle name="60 % – Poudarek3" xfId="27" builtinId="40" customBuiltin="1"/>
    <cellStyle name="60 % – Poudarek4" xfId="28" builtinId="44" customBuiltin="1"/>
    <cellStyle name="60 % – Poudarek5" xfId="29" builtinId="48" customBuiltin="1"/>
    <cellStyle name="60 % – Poudarek6" xfId="30" builtinId="52" customBuiltin="1"/>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ckground" xfId="43"/>
    <cellStyle name="Background 2" xfId="146"/>
    <cellStyle name="Bad" xfId="44"/>
    <cellStyle name="Calculation" xfId="45"/>
    <cellStyle name="Card" xfId="46"/>
    <cellStyle name="Card 2" xfId="147"/>
    <cellStyle name="Card B" xfId="47"/>
    <cellStyle name="Card B 2" xfId="148"/>
    <cellStyle name="Card BL" xfId="48"/>
    <cellStyle name="Card BL 2" xfId="149"/>
    <cellStyle name="Card BR" xfId="49"/>
    <cellStyle name="Card BR 2" xfId="150"/>
    <cellStyle name="Card L" xfId="50"/>
    <cellStyle name="Card L 2" xfId="151"/>
    <cellStyle name="Card R" xfId="51"/>
    <cellStyle name="Card R 2" xfId="152"/>
    <cellStyle name="Card T" xfId="52"/>
    <cellStyle name="Card T 2" xfId="153"/>
    <cellStyle name="Card TL" xfId="53"/>
    <cellStyle name="Card TL 2" xfId="154"/>
    <cellStyle name="Card TR" xfId="54"/>
    <cellStyle name="Card TR 2" xfId="155"/>
    <cellStyle name="Card_obrtna dela" xfId="55"/>
    <cellStyle name="Check Cell" xfId="56"/>
    <cellStyle name="Column Header" xfId="57"/>
    <cellStyle name="Column Header 2" xfId="156"/>
    <cellStyle name="Comma_dus sestavljanka" xfId="58"/>
    <cellStyle name="Currency [0]_dus sestavljanka" xfId="59"/>
    <cellStyle name="Currency_dus sestavljanka" xfId="60"/>
    <cellStyle name="Dobro" xfId="61" builtinId="26" customBuiltin="1"/>
    <cellStyle name="Dobro 2" xfId="167"/>
    <cellStyle name="Euro" xfId="168"/>
    <cellStyle name="Excel Built-in 20% - Accent1" xfId="62"/>
    <cellStyle name="Excel Built-in 20% - Accent2" xfId="63"/>
    <cellStyle name="Excel Built-in 20% - Accent3" xfId="64"/>
    <cellStyle name="Excel Built-in 20% - Accent4" xfId="65"/>
    <cellStyle name="Excel Built-in 20% - Accent5" xfId="66"/>
    <cellStyle name="Excel Built-in 20% - Accent6" xfId="67"/>
    <cellStyle name="Excel Built-in 40% - Accent1" xfId="68"/>
    <cellStyle name="Excel Built-in 40% - Accent2" xfId="69"/>
    <cellStyle name="Excel Built-in 40% - Accent3" xfId="70"/>
    <cellStyle name="Excel Built-in 40% - Accent4" xfId="71"/>
    <cellStyle name="Excel Built-in 40% - Accent5" xfId="72"/>
    <cellStyle name="Excel Built-in 40% - Accent6" xfId="73"/>
    <cellStyle name="Excel Built-in 60% - Accent1" xfId="74"/>
    <cellStyle name="Excel Built-in 60% - Accent2" xfId="75"/>
    <cellStyle name="Excel Built-in 60% - Accent3" xfId="76"/>
    <cellStyle name="Excel Built-in 60% - Accent4" xfId="77"/>
    <cellStyle name="Excel Built-in 60% - Accent5" xfId="78"/>
    <cellStyle name="Excel Built-in 60% - Accent6" xfId="79"/>
    <cellStyle name="Excel Built-in Accent1" xfId="80"/>
    <cellStyle name="Excel Built-in Accent2" xfId="81"/>
    <cellStyle name="Excel Built-in Accent3" xfId="82"/>
    <cellStyle name="Excel Built-in Accent4" xfId="83"/>
    <cellStyle name="Excel Built-in Accent5" xfId="84"/>
    <cellStyle name="Excel Built-in Accent6" xfId="85"/>
    <cellStyle name="Excel Built-in Bad" xfId="86"/>
    <cellStyle name="Excel Built-in Calculation" xfId="87"/>
    <cellStyle name="Excel Built-in Check Cell" xfId="88"/>
    <cellStyle name="Excel Built-in Explanatory Text" xfId="89"/>
    <cellStyle name="Excel Built-in Good" xfId="90"/>
    <cellStyle name="Excel Built-in Heading 1" xfId="91"/>
    <cellStyle name="Excel Built-in Heading 2" xfId="92"/>
    <cellStyle name="Excel Built-in Heading 3" xfId="93"/>
    <cellStyle name="Excel Built-in Heading 4" xfId="94"/>
    <cellStyle name="Excel Built-in Input" xfId="95"/>
    <cellStyle name="Excel Built-in Linked Cell" xfId="96"/>
    <cellStyle name="Excel Built-in Neutral" xfId="97"/>
    <cellStyle name="Excel Built-in Normal" xfId="98"/>
    <cellStyle name="Excel Built-in Note" xfId="99"/>
    <cellStyle name="Excel Built-in Output" xfId="100"/>
    <cellStyle name="Excel Built-in Title" xfId="101"/>
    <cellStyle name="Excel Built-in Total" xfId="102"/>
    <cellStyle name="Excel Built-in Warning Text" xfId="103"/>
    <cellStyle name="Explanatory Text" xfId="104"/>
    <cellStyle name="Good" xfId="105"/>
    <cellStyle name="Heading 1" xfId="106"/>
    <cellStyle name="Heading 2" xfId="107"/>
    <cellStyle name="Heading 3" xfId="108"/>
    <cellStyle name="Heading 4" xfId="109"/>
    <cellStyle name="Input" xfId="110"/>
    <cellStyle name="Input 2" xfId="157"/>
    <cellStyle name="Item" xfId="169"/>
    <cellStyle name="Izhod" xfId="111" builtinId="21" customBuiltin="1"/>
    <cellStyle name="Keš" xfId="170"/>
    <cellStyle name="klet_1" xfId="171"/>
    <cellStyle name="Linked Cell" xfId="112"/>
    <cellStyle name="Naslov" xfId="113" builtinId="15" customBuiltin="1"/>
    <cellStyle name="Naslov 1" xfId="114" builtinId="16" customBuiltin="1"/>
    <cellStyle name="Naslov 2" xfId="115" builtinId="17" customBuiltin="1"/>
    <cellStyle name="Naslov 3" xfId="116" builtinId="18" customBuiltin="1"/>
    <cellStyle name="Naslov 4" xfId="117" builtinId="19" customBuiltin="1"/>
    <cellStyle name="NASLOVI 2" xfId="172"/>
    <cellStyle name="Navadno" xfId="0" builtinId="0"/>
    <cellStyle name="Navadno 2" xfId="118"/>
    <cellStyle name="Navadno 2 2" xfId="174"/>
    <cellStyle name="Navadno 2 3" xfId="173"/>
    <cellStyle name="Navadno 3" xfId="119"/>
    <cellStyle name="Navadno 3 2" xfId="175"/>
    <cellStyle name="Navadno 4" xfId="120"/>
    <cellStyle name="Navadno 4 2" xfId="176"/>
    <cellStyle name="Navadno 4 4" xfId="177"/>
    <cellStyle name="Navadno 5" xfId="158"/>
    <cellStyle name="Navadno 5 2" xfId="179"/>
    <cellStyle name="Navadno 5 3" xfId="178"/>
    <cellStyle name="Navadno 6" xfId="144"/>
    <cellStyle name="Navadno 6 2" xfId="159"/>
    <cellStyle name="Navadno 6 3" xfId="180"/>
    <cellStyle name="Navadno 7" xfId="145"/>
    <cellStyle name="Navadno 8" xfId="161"/>
    <cellStyle name="Navadno 9" xfId="181"/>
    <cellStyle name="Navadno_gradbena dela_1" xfId="121"/>
    <cellStyle name="Neutral" xfId="122"/>
    <cellStyle name="Nevtralno" xfId="123" builtinId="28" customBuiltin="1"/>
    <cellStyle name="Normal_1.0.A" xfId="182"/>
    <cellStyle name="Note" xfId="124"/>
    <cellStyle name="Opomba" xfId="125" builtinId="10" customBuiltin="1"/>
    <cellStyle name="Opomba 2" xfId="183"/>
    <cellStyle name="Opozorilo" xfId="126" builtinId="11" customBuiltin="1"/>
    <cellStyle name="Output" xfId="127"/>
    <cellStyle name="Pojasnjevalno besedilo" xfId="128" builtinId="53" customBuiltin="1"/>
    <cellStyle name="Poudarek1" xfId="129" builtinId="29" customBuiltin="1"/>
    <cellStyle name="Poudarek2" xfId="130" builtinId="33" customBuiltin="1"/>
    <cellStyle name="Poudarek3" xfId="131" builtinId="37" customBuiltin="1"/>
    <cellStyle name="Poudarek4" xfId="132" builtinId="41" customBuiltin="1"/>
    <cellStyle name="Poudarek5" xfId="133" builtinId="45" customBuiltin="1"/>
    <cellStyle name="Poudarek6" xfId="134" builtinId="49" customBuiltin="1"/>
    <cellStyle name="Povezana celica" xfId="135" builtinId="24" customBuiltin="1"/>
    <cellStyle name="Preveri celico" xfId="136" builtinId="23" customBuiltin="1"/>
    <cellStyle name="pritličje" xfId="184"/>
    <cellStyle name="Računanje" xfId="137" builtinId="22" customBuiltin="1"/>
    <cellStyle name="Slabo" xfId="138" builtinId="27" customBuiltin="1"/>
    <cellStyle name="Slabo 2" xfId="185"/>
    <cellStyle name="Slog 1" xfId="160"/>
    <cellStyle name="Slog 99 2" xfId="186"/>
    <cellStyle name="Slog G" xfId="187"/>
    <cellStyle name="Slog JB" xfId="188"/>
    <cellStyle name="Standard_Anpassen der Amortisation" xfId="189"/>
    <cellStyle name="tekst-levo" xfId="190"/>
    <cellStyle name="text-desno" xfId="191"/>
    <cellStyle name="Title" xfId="139"/>
    <cellStyle name="Total" xfId="140"/>
    <cellStyle name="update" xfId="192"/>
    <cellStyle name="Vejica 2" xfId="193"/>
    <cellStyle name="Vejica 2 2" xfId="194"/>
    <cellStyle name="Vejica 3" xfId="195"/>
    <cellStyle name="Vejica 3 2" xfId="196"/>
    <cellStyle name="Vnos" xfId="141" builtinId="20" customBuiltin="1"/>
    <cellStyle name="Vsota" xfId="142" builtinId="25" customBuiltin="1"/>
    <cellStyle name="Währung [0]_Compiling Utility Macros" xfId="197"/>
    <cellStyle name="Währung_Compiling Utility Macros" xfId="198"/>
    <cellStyle name="Warning Text" xfId="143"/>
  </cellStyles>
  <dxfs count="367">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1526</xdr:rowOff>
    </xdr:from>
    <xdr:to>
      <xdr:col>4</xdr:col>
      <xdr:colOff>1743075</xdr:colOff>
      <xdr:row>4</xdr:row>
      <xdr:rowOff>1123655</xdr:rowOff>
    </xdr:to>
    <xdr:pic>
      <xdr:nvPicPr>
        <xdr:cNvPr id="3" name="Slika 2">
          <a:extLst>
            <a:ext uri="{FF2B5EF4-FFF2-40B4-BE49-F238E27FC236}">
              <a16:creationId xmlns:a16="http://schemas.microsoft.com/office/drawing/2014/main" xmlns="" id="{EA9FD391-23DD-466B-818D-BA09F99F12F0}"/>
            </a:ext>
          </a:extLst>
        </xdr:cNvPr>
        <xdr:cNvPicPr>
          <a:picLocks noChangeAspect="1"/>
        </xdr:cNvPicPr>
      </xdr:nvPicPr>
      <xdr:blipFill>
        <a:blip xmlns:r="http://schemas.openxmlformats.org/officeDocument/2006/relationships" r:embed="rId1" cstate="print"/>
        <a:stretch>
          <a:fillRect/>
        </a:stretch>
      </xdr:blipFill>
      <xdr:spPr>
        <a:xfrm>
          <a:off x="66675" y="125351"/>
          <a:ext cx="7629525" cy="2512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lo\A-PROJEKTI\projekti%202016\32-16%20Parkiri&#353;&#269;a%20pri%20&#352;P%20&#352;marje\POPISI\lo&#269;eno\32-16-PZI-elektroinstalaci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gradbena dela"/>
      <sheetName val="obrtna dela"/>
      <sheetName val="elektroinstalacije"/>
      <sheetName val="NN PRIKLJUČEK"/>
      <sheetName val="List5"/>
      <sheetName val="List6"/>
      <sheetName val="List7"/>
      <sheetName val="List8"/>
      <sheetName val="List9"/>
      <sheetName val="List10"/>
      <sheetName val="List11"/>
      <sheetName val="List12"/>
      <sheetName val="List13"/>
      <sheetName val="List14"/>
      <sheetName val="List15"/>
      <sheetName val="List16"/>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6"/>
  <sheetViews>
    <sheetView tabSelected="1" view="pageBreakPreview" topLeftCell="A70" zoomScale="77" zoomScaleNormal="100" zoomScaleSheetLayoutView="77" workbookViewId="0">
      <selection activeCell="I40" sqref="I40"/>
    </sheetView>
  </sheetViews>
  <sheetFormatPr defaultRowHeight="15"/>
  <cols>
    <col min="1" max="1" width="4.85546875" style="19" customWidth="1"/>
    <col min="2" max="2" width="25.42578125" style="41" customWidth="1"/>
    <col min="3" max="3" width="23.42578125" style="41" customWidth="1"/>
    <col min="4" max="4" width="35.5703125" style="231" customWidth="1"/>
    <col min="5" max="5" width="26.42578125" style="231" customWidth="1"/>
    <col min="6" max="6" width="11" style="19" bestFit="1" customWidth="1"/>
    <col min="7" max="7" width="9.140625" style="19"/>
    <col min="8" max="8" width="15.140625" style="19" bestFit="1" customWidth="1"/>
    <col min="9" max="9" width="14" style="19" bestFit="1" customWidth="1"/>
    <col min="10" max="16384" width="9.140625" style="19"/>
  </cols>
  <sheetData>
    <row r="1" spans="1:5" ht="9.75" customHeight="1">
      <c r="A1" s="17" t="s">
        <v>22</v>
      </c>
      <c r="B1" s="18"/>
      <c r="C1" s="18"/>
      <c r="D1" s="230"/>
      <c r="E1" s="230"/>
    </row>
    <row r="2" spans="1:5" ht="12" customHeight="1">
      <c r="A2" s="17"/>
      <c r="B2" s="18"/>
      <c r="C2" s="18"/>
      <c r="D2" s="230"/>
      <c r="E2" s="230"/>
    </row>
    <row r="3" spans="1:5" ht="79.5" customHeight="1">
      <c r="A3" s="20"/>
      <c r="B3" s="21"/>
      <c r="C3" s="21"/>
    </row>
    <row r="4" spans="1:5" s="25" customFormat="1" ht="18">
      <c r="A4" s="22"/>
      <c r="B4" s="23" t="s">
        <v>64</v>
      </c>
      <c r="C4" s="24"/>
      <c r="D4" s="128"/>
      <c r="E4" s="128"/>
    </row>
    <row r="5" spans="1:5" s="25" customFormat="1" ht="115.5" customHeight="1">
      <c r="A5" s="22"/>
      <c r="B5" s="26"/>
      <c r="C5" s="26"/>
      <c r="D5" s="74"/>
      <c r="E5" s="128"/>
    </row>
    <row r="6" spans="1:5" s="25" customFormat="1" ht="43.5" customHeight="1">
      <c r="A6" s="22"/>
      <c r="B6" s="163" t="s">
        <v>425</v>
      </c>
      <c r="C6" s="26"/>
      <c r="D6" s="74"/>
      <c r="E6" s="128"/>
    </row>
    <row r="7" spans="1:5" s="25" customFormat="1" ht="57">
      <c r="A7" s="22"/>
      <c r="B7" s="27" t="s">
        <v>23</v>
      </c>
      <c r="C7" s="26"/>
      <c r="D7" s="232" t="s">
        <v>56</v>
      </c>
      <c r="E7" s="128"/>
    </row>
    <row r="8" spans="1:5" s="25" customFormat="1">
      <c r="A8" s="22"/>
      <c r="B8" s="27"/>
      <c r="C8" s="26"/>
      <c r="D8" s="74"/>
      <c r="E8" s="128"/>
    </row>
    <row r="9" spans="1:5" s="25" customFormat="1">
      <c r="A9" s="22"/>
      <c r="B9" s="141" t="s">
        <v>57</v>
      </c>
      <c r="C9" s="26"/>
      <c r="D9" s="74" t="s">
        <v>58</v>
      </c>
      <c r="E9" s="128"/>
    </row>
    <row r="10" spans="1:5" s="25" customFormat="1">
      <c r="A10" s="22"/>
      <c r="B10" s="27"/>
      <c r="C10" s="26"/>
      <c r="D10" s="74" t="s">
        <v>59</v>
      </c>
      <c r="E10" s="128"/>
    </row>
    <row r="11" spans="1:5" s="25" customFormat="1">
      <c r="A11" s="22"/>
      <c r="B11" s="141" t="s">
        <v>437</v>
      </c>
      <c r="C11" s="26"/>
      <c r="D11" s="262"/>
      <c r="E11" s="128"/>
    </row>
    <row r="12" spans="1:5" s="25" customFormat="1">
      <c r="A12" s="22"/>
      <c r="B12" s="27" t="s">
        <v>24</v>
      </c>
      <c r="C12" s="26"/>
      <c r="D12" s="74" t="s">
        <v>60</v>
      </c>
      <c r="E12" s="128"/>
    </row>
    <row r="13" spans="1:5" s="25" customFormat="1">
      <c r="A13" s="22"/>
      <c r="B13" s="26"/>
      <c r="C13" s="26"/>
      <c r="D13" s="74"/>
      <c r="E13" s="128"/>
    </row>
    <row r="14" spans="1:5" s="25" customFormat="1" ht="18">
      <c r="A14" s="22"/>
      <c r="B14" s="23" t="s">
        <v>25</v>
      </c>
      <c r="C14" s="24"/>
      <c r="D14" s="74"/>
      <c r="E14" s="128"/>
    </row>
    <row r="15" spans="1:5" s="25" customFormat="1">
      <c r="A15" s="22"/>
      <c r="B15" s="28"/>
      <c r="C15" s="28"/>
      <c r="D15" s="74"/>
      <c r="E15" s="128"/>
    </row>
    <row r="16" spans="1:5" s="25" customFormat="1">
      <c r="A16" s="22"/>
      <c r="B16" s="28"/>
      <c r="C16" s="28"/>
      <c r="D16" s="233" t="s">
        <v>63</v>
      </c>
      <c r="E16" s="234" t="s">
        <v>151</v>
      </c>
    </row>
    <row r="17" spans="1:7" s="25" customFormat="1">
      <c r="A17" s="22"/>
      <c r="B17" s="28"/>
      <c r="C17" s="28"/>
      <c r="D17" s="235"/>
      <c r="E17" s="128"/>
    </row>
    <row r="18" spans="1:7" s="25" customFormat="1">
      <c r="A18" s="22"/>
      <c r="B18" s="3" t="s">
        <v>61</v>
      </c>
      <c r="C18" s="28"/>
      <c r="D18" s="236">
        <f>D59</f>
        <v>0</v>
      </c>
      <c r="E18" s="236">
        <f>E59</f>
        <v>0</v>
      </c>
      <c r="F18" s="29">
        <v>239.6</v>
      </c>
    </row>
    <row r="19" spans="1:7" s="25" customFormat="1" ht="7.5" customHeight="1">
      <c r="A19" s="30"/>
      <c r="B19" s="31"/>
      <c r="C19" s="31"/>
      <c r="D19" s="236"/>
      <c r="E19" s="236"/>
    </row>
    <row r="20" spans="1:7" s="25" customFormat="1">
      <c r="A20" s="22"/>
      <c r="B20" s="3" t="s">
        <v>39</v>
      </c>
      <c r="C20" s="28"/>
      <c r="D20" s="236">
        <f>D77</f>
        <v>0</v>
      </c>
      <c r="E20" s="236">
        <f>E77</f>
        <v>0</v>
      </c>
    </row>
    <row r="21" spans="1:7" s="25" customFormat="1" ht="7.5" customHeight="1">
      <c r="A21" s="30"/>
      <c r="B21" s="31"/>
      <c r="C21" s="31"/>
      <c r="D21" s="236"/>
      <c r="E21" s="236"/>
    </row>
    <row r="22" spans="1:7" s="25" customFormat="1">
      <c r="A22" s="22"/>
      <c r="B22" s="3" t="s">
        <v>62</v>
      </c>
      <c r="C22" s="28"/>
      <c r="D22" s="236">
        <f>'C-strojne_inštalacije'!F475</f>
        <v>0</v>
      </c>
      <c r="E22" s="236">
        <f>'C-strojne_inštalacije'!G475</f>
        <v>0</v>
      </c>
    </row>
    <row r="23" spans="1:7" s="25" customFormat="1" ht="7.5" customHeight="1">
      <c r="A23" s="30"/>
      <c r="B23" s="51"/>
      <c r="C23" s="51"/>
      <c r="D23" s="236"/>
      <c r="E23" s="236"/>
    </row>
    <row r="24" spans="1:7" s="25" customFormat="1">
      <c r="A24" s="22"/>
      <c r="B24" s="3" t="s">
        <v>137</v>
      </c>
      <c r="C24" s="28"/>
      <c r="D24" s="236">
        <f>D111</f>
        <v>0</v>
      </c>
      <c r="E24" s="236">
        <f>E111</f>
        <v>0</v>
      </c>
    </row>
    <row r="25" spans="1:7" s="25" customFormat="1" ht="7.5" customHeight="1">
      <c r="A25" s="30"/>
      <c r="B25" s="51"/>
      <c r="C25" s="51"/>
      <c r="D25" s="236"/>
      <c r="E25" s="236"/>
    </row>
    <row r="26" spans="1:7" s="25" customFormat="1">
      <c r="A26" s="22"/>
      <c r="B26" s="3" t="s">
        <v>272</v>
      </c>
      <c r="C26" s="28"/>
      <c r="D26" s="236"/>
      <c r="E26" s="236">
        <f>(SUM(E18:E25)+(D22+D20+D18+D24))*0.03</f>
        <v>0</v>
      </c>
    </row>
    <row r="27" spans="1:7" s="25" customFormat="1" ht="7.5" customHeight="1">
      <c r="A27" s="30"/>
      <c r="B27" s="51"/>
      <c r="C27" s="51"/>
      <c r="D27" s="236"/>
      <c r="E27" s="236"/>
    </row>
    <row r="28" spans="1:7" s="25" customFormat="1">
      <c r="A28" s="22"/>
      <c r="B28" s="28"/>
      <c r="C28" s="28"/>
      <c r="D28" s="237"/>
      <c r="E28" s="237"/>
    </row>
    <row r="29" spans="1:7" s="25" customFormat="1" ht="20.100000000000001" customHeight="1" thickBot="1">
      <c r="A29" s="22"/>
      <c r="B29" s="32" t="s">
        <v>26</v>
      </c>
      <c r="C29" s="33"/>
      <c r="D29" s="238">
        <f>SUM(D18:D28)</f>
        <v>0</v>
      </c>
      <c r="E29" s="238">
        <f>SUM(E18:E28)</f>
        <v>0</v>
      </c>
    </row>
    <row r="30" spans="1:7" s="25" customFormat="1" ht="10.5" customHeight="1" thickTop="1">
      <c r="A30" s="22"/>
      <c r="B30" s="34"/>
      <c r="C30" s="34"/>
      <c r="D30" s="237"/>
      <c r="E30" s="237"/>
    </row>
    <row r="31" spans="1:7" s="25" customFormat="1">
      <c r="A31" s="22"/>
      <c r="B31" s="35"/>
      <c r="C31" s="35"/>
      <c r="D31" s="237"/>
      <c r="E31" s="237"/>
      <c r="F31" s="36"/>
      <c r="G31" s="36"/>
    </row>
    <row r="32" spans="1:7" s="25" customFormat="1" ht="9.75" customHeight="1" thickBot="1">
      <c r="A32" s="22"/>
      <c r="B32" s="34"/>
      <c r="C32" s="34"/>
      <c r="D32" s="237"/>
      <c r="E32" s="237"/>
      <c r="F32" s="36"/>
      <c r="G32" s="36"/>
    </row>
    <row r="33" spans="1:7" s="25" customFormat="1" ht="20.100000000000001" customHeight="1" thickBot="1">
      <c r="A33" s="22"/>
      <c r="B33" s="267" t="s">
        <v>438</v>
      </c>
      <c r="C33" s="264"/>
      <c r="D33" s="263">
        <f>D29+E29</f>
        <v>0</v>
      </c>
      <c r="E33" s="242"/>
      <c r="F33" s="36"/>
      <c r="G33" s="36"/>
    </row>
    <row r="34" spans="1:7" s="25" customFormat="1" ht="3.75" customHeight="1" thickBot="1">
      <c r="A34" s="22"/>
      <c r="B34" s="37"/>
      <c r="C34" s="34"/>
      <c r="D34" s="265"/>
      <c r="E34" s="129"/>
      <c r="F34" s="36"/>
      <c r="G34" s="36"/>
    </row>
    <row r="35" spans="1:7" s="25" customFormat="1">
      <c r="A35" s="22"/>
      <c r="B35" s="34"/>
      <c r="C35" s="34"/>
      <c r="D35" s="266"/>
      <c r="E35" s="129"/>
      <c r="F35" s="36"/>
      <c r="G35" s="36"/>
    </row>
    <row r="36" spans="1:7" s="25" customFormat="1">
      <c r="A36" s="22"/>
      <c r="B36" s="47" t="s">
        <v>138</v>
      </c>
      <c r="C36" s="34"/>
      <c r="D36" s="237"/>
      <c r="E36" s="129"/>
      <c r="F36" s="36"/>
      <c r="G36" s="36"/>
    </row>
    <row r="37" spans="1:7" s="25" customFormat="1">
      <c r="A37" s="22"/>
      <c r="B37" s="35"/>
      <c r="C37" s="35"/>
      <c r="D37" s="237"/>
      <c r="E37" s="128"/>
    </row>
    <row r="38" spans="1:7" s="25" customFormat="1" ht="15.75">
      <c r="A38" s="30" t="s">
        <v>4</v>
      </c>
      <c r="B38" s="38" t="s">
        <v>66</v>
      </c>
      <c r="C38" s="38"/>
      <c r="D38" s="237"/>
      <c r="E38" s="128"/>
    </row>
    <row r="39" spans="1:7" s="25" customFormat="1">
      <c r="A39" s="30"/>
      <c r="B39" s="31"/>
      <c r="C39" s="31"/>
      <c r="D39" s="237"/>
      <c r="E39" s="128"/>
    </row>
    <row r="40" spans="1:7" s="25" customFormat="1">
      <c r="A40" s="30"/>
      <c r="B40" s="31"/>
      <c r="C40" s="31"/>
      <c r="D40" s="233" t="s">
        <v>53</v>
      </c>
      <c r="E40" s="234" t="s">
        <v>54</v>
      </c>
    </row>
    <row r="41" spans="1:7" s="25" customFormat="1">
      <c r="A41" s="30" t="s">
        <v>5</v>
      </c>
      <c r="B41" s="49" t="s">
        <v>2</v>
      </c>
      <c r="C41" s="31"/>
      <c r="D41" s="237">
        <f>'A-gradbena in zaključna dela'!F92</f>
        <v>0</v>
      </c>
      <c r="E41" s="237">
        <f>'A-gradbena in zaključna dela'!G92</f>
        <v>0</v>
      </c>
    </row>
    <row r="42" spans="1:7" s="25" customFormat="1" ht="6.75" customHeight="1">
      <c r="A42" s="30"/>
      <c r="B42" s="31"/>
      <c r="C42" s="31"/>
      <c r="D42" s="237"/>
      <c r="E42" s="128"/>
    </row>
    <row r="43" spans="1:7" s="25" customFormat="1">
      <c r="A43" s="30" t="s">
        <v>7</v>
      </c>
      <c r="B43" s="31" t="s">
        <v>6</v>
      </c>
      <c r="C43" s="31"/>
      <c r="D43" s="237">
        <f>'A-gradbena in zaključna dela'!F130</f>
        <v>0</v>
      </c>
      <c r="E43" s="237">
        <f>'A-gradbena in zaključna dela'!G130</f>
        <v>0</v>
      </c>
    </row>
    <row r="44" spans="1:7" s="25" customFormat="1" ht="7.5" customHeight="1">
      <c r="A44" s="30"/>
      <c r="B44" s="31"/>
      <c r="C44" s="31"/>
      <c r="D44" s="237"/>
      <c r="E44" s="237"/>
    </row>
    <row r="45" spans="1:7" s="25" customFormat="1">
      <c r="A45" s="30" t="s">
        <v>8</v>
      </c>
      <c r="B45" s="48" t="s">
        <v>65</v>
      </c>
      <c r="C45" s="31"/>
      <c r="D45" s="237">
        <f>'A-gradbena in zaključna dela'!F230</f>
        <v>0</v>
      </c>
      <c r="E45" s="237">
        <f>'A-gradbena in zaključna dela'!G230</f>
        <v>0</v>
      </c>
    </row>
    <row r="46" spans="1:7" s="25" customFormat="1" ht="7.5" customHeight="1">
      <c r="A46" s="30"/>
      <c r="B46" s="31"/>
      <c r="C46" s="31"/>
      <c r="D46" s="237"/>
      <c r="E46" s="237"/>
    </row>
    <row r="47" spans="1:7" s="25" customFormat="1">
      <c r="A47" s="30" t="s">
        <v>9</v>
      </c>
      <c r="B47" s="49" t="s">
        <v>68</v>
      </c>
      <c r="C47" s="31"/>
      <c r="D47" s="237">
        <f>'A-gradbena in zaključna dela'!F255</f>
        <v>0</v>
      </c>
      <c r="E47" s="237">
        <f>'A-gradbena in zaključna dela'!G255</f>
        <v>0</v>
      </c>
    </row>
    <row r="48" spans="1:7" s="25" customFormat="1" ht="7.5" customHeight="1">
      <c r="A48" s="30"/>
      <c r="B48" s="31"/>
      <c r="C48" s="31"/>
      <c r="D48" s="237"/>
      <c r="E48" s="237"/>
    </row>
    <row r="49" spans="1:5" s="25" customFormat="1">
      <c r="A49" s="30" t="s">
        <v>10</v>
      </c>
      <c r="B49" s="48" t="s">
        <v>69</v>
      </c>
      <c r="C49" s="31"/>
      <c r="D49" s="237">
        <f>'A-gradbena in zaključna dela'!F310</f>
        <v>0</v>
      </c>
      <c r="E49" s="237">
        <f>'A-gradbena in zaključna dela'!G310</f>
        <v>0</v>
      </c>
    </row>
    <row r="50" spans="1:5" s="25" customFormat="1" ht="7.5" customHeight="1">
      <c r="A50" s="30"/>
      <c r="B50" s="31"/>
      <c r="C50" s="31"/>
      <c r="D50" s="237"/>
      <c r="E50" s="237"/>
    </row>
    <row r="51" spans="1:5" s="25" customFormat="1">
      <c r="A51" s="30" t="s">
        <v>11</v>
      </c>
      <c r="B51" s="48" t="s">
        <v>70</v>
      </c>
      <c r="C51" s="31"/>
      <c r="D51" s="237">
        <f>'A-gradbena in zaključna dela'!F332</f>
        <v>0</v>
      </c>
      <c r="E51" s="237">
        <f>'A-gradbena in zaključna dela'!G332</f>
        <v>0</v>
      </c>
    </row>
    <row r="52" spans="1:5" s="25" customFormat="1" ht="7.5" customHeight="1">
      <c r="A52" s="30"/>
      <c r="B52" s="31"/>
      <c r="C52" s="31"/>
      <c r="D52" s="237"/>
      <c r="E52" s="237"/>
    </row>
    <row r="53" spans="1:5" s="25" customFormat="1">
      <c r="A53" s="4" t="s">
        <v>12</v>
      </c>
      <c r="B53" s="49" t="s">
        <v>144</v>
      </c>
      <c r="C53" s="45"/>
      <c r="D53" s="237">
        <f>'A-gradbena in zaključna dela'!F351</f>
        <v>0</v>
      </c>
      <c r="E53" s="237">
        <f>'A-gradbena in zaključna dela'!G351</f>
        <v>0</v>
      </c>
    </row>
    <row r="54" spans="1:5" s="25" customFormat="1" ht="7.5" customHeight="1">
      <c r="A54" s="30"/>
      <c r="B54" s="45"/>
      <c r="C54" s="45"/>
      <c r="D54" s="237"/>
      <c r="E54" s="237"/>
    </row>
    <row r="55" spans="1:5" s="25" customFormat="1">
      <c r="A55" s="4" t="s">
        <v>13</v>
      </c>
      <c r="B55" s="49" t="s">
        <v>71</v>
      </c>
      <c r="C55" s="50"/>
      <c r="D55" s="237">
        <f>'A-gradbena in zaključna dela'!F413</f>
        <v>0</v>
      </c>
      <c r="E55" s="237">
        <f>'A-gradbena in zaključna dela'!G413</f>
        <v>0</v>
      </c>
    </row>
    <row r="56" spans="1:5" s="25" customFormat="1" ht="7.5" customHeight="1">
      <c r="A56" s="30"/>
      <c r="B56" s="50"/>
      <c r="C56" s="50"/>
      <c r="D56" s="237"/>
      <c r="E56" s="237"/>
    </row>
    <row r="57" spans="1:5" s="25" customFormat="1" ht="15" customHeight="1">
      <c r="A57" s="4" t="s">
        <v>439</v>
      </c>
      <c r="B57" s="47" t="s">
        <v>158</v>
      </c>
      <c r="C57" s="50"/>
      <c r="D57" s="237">
        <f>'A-gradbena in zaključna dela'!F425</f>
        <v>0</v>
      </c>
      <c r="E57" s="237">
        <f>'A-gradbena in zaključna dela'!G425</f>
        <v>0</v>
      </c>
    </row>
    <row r="58" spans="1:5" s="25" customFormat="1">
      <c r="A58" s="30"/>
      <c r="B58" s="31"/>
      <c r="C58" s="31"/>
      <c r="D58" s="237"/>
      <c r="E58" s="128"/>
    </row>
    <row r="59" spans="1:5" s="25" customFormat="1" ht="15.75" thickBot="1">
      <c r="A59" s="22"/>
      <c r="B59" s="71" t="s">
        <v>67</v>
      </c>
      <c r="C59" s="39"/>
      <c r="D59" s="239">
        <f>SUM(D41:D58)</f>
        <v>0</v>
      </c>
      <c r="E59" s="130">
        <f>SUM(E41:E58)</f>
        <v>0</v>
      </c>
    </row>
    <row r="60" spans="1:5" s="25" customFormat="1" ht="15.75" thickTop="1">
      <c r="A60" s="22"/>
      <c r="B60" s="31"/>
      <c r="C60" s="31"/>
      <c r="D60" s="237"/>
      <c r="E60" s="128"/>
    </row>
    <row r="61" spans="1:5" s="25" customFormat="1" ht="15.75">
      <c r="A61" s="4" t="s">
        <v>43</v>
      </c>
      <c r="B61" s="38" t="s">
        <v>27</v>
      </c>
      <c r="C61" s="38"/>
      <c r="D61" s="237"/>
      <c r="E61" s="128"/>
    </row>
    <row r="62" spans="1:5" s="25" customFormat="1">
      <c r="A62" s="30"/>
      <c r="B62" s="31"/>
      <c r="C62" s="31"/>
      <c r="D62" s="237"/>
      <c r="E62" s="128"/>
    </row>
    <row r="63" spans="1:5" s="25" customFormat="1">
      <c r="A63" s="30"/>
      <c r="B63" s="31"/>
      <c r="C63" s="31"/>
      <c r="D63" s="233" t="s">
        <v>53</v>
      </c>
      <c r="E63" s="234" t="s">
        <v>54</v>
      </c>
    </row>
    <row r="64" spans="1:5" s="25" customFormat="1">
      <c r="A64" s="30"/>
      <c r="B64" s="31"/>
      <c r="C64" s="31"/>
      <c r="D64" s="237"/>
      <c r="E64" s="128"/>
    </row>
    <row r="65" spans="1:5" s="25" customFormat="1" ht="5.25" customHeight="1">
      <c r="A65" s="22"/>
      <c r="B65" s="31"/>
      <c r="C65" s="31"/>
      <c r="D65" s="237"/>
      <c r="E65" s="128"/>
    </row>
    <row r="66" spans="1:5" s="25" customFormat="1">
      <c r="A66" s="22" t="s">
        <v>5</v>
      </c>
      <c r="B66" s="31" t="s">
        <v>28</v>
      </c>
      <c r="C66" s="31"/>
      <c r="D66" s="240">
        <f>'B-elektroinstalacije'!F12</f>
        <v>0</v>
      </c>
      <c r="E66" s="240">
        <f>'B-elektroinstalacije'!G12</f>
        <v>0</v>
      </c>
    </row>
    <row r="67" spans="1:5" s="25" customFormat="1" ht="7.5" customHeight="1">
      <c r="A67" s="30"/>
      <c r="B67" s="31"/>
      <c r="C67" s="31"/>
      <c r="D67" s="240"/>
      <c r="E67" s="240"/>
    </row>
    <row r="68" spans="1:5" s="25" customFormat="1">
      <c r="A68" s="22" t="s">
        <v>7</v>
      </c>
      <c r="B68" s="44" t="s">
        <v>241</v>
      </c>
      <c r="C68" s="31"/>
      <c r="D68" s="240">
        <f>'B-elektroinstalacije'!F159</f>
        <v>0</v>
      </c>
      <c r="E68" s="240">
        <f>'B-elektroinstalacije'!G159</f>
        <v>0</v>
      </c>
    </row>
    <row r="69" spans="1:5" s="25" customFormat="1" ht="7.5" customHeight="1">
      <c r="A69" s="30"/>
      <c r="B69" s="31"/>
      <c r="C69" s="31"/>
      <c r="D69" s="240"/>
      <c r="E69" s="240"/>
    </row>
    <row r="70" spans="1:5" s="25" customFormat="1">
      <c r="A70" s="22" t="s">
        <v>8</v>
      </c>
      <c r="B70" s="69" t="s">
        <v>242</v>
      </c>
      <c r="C70" s="26"/>
      <c r="D70" s="240">
        <f>'B-elektroinstalacije'!F194</f>
        <v>0</v>
      </c>
      <c r="E70" s="240">
        <f>'B-elektroinstalacije'!G194</f>
        <v>0</v>
      </c>
    </row>
    <row r="71" spans="1:5" s="25" customFormat="1" ht="7.5" customHeight="1">
      <c r="A71" s="30"/>
      <c r="B71" s="31"/>
      <c r="C71" s="31"/>
      <c r="D71" s="240"/>
      <c r="E71" s="240"/>
    </row>
    <row r="72" spans="1:5" s="25" customFormat="1">
      <c r="A72" s="40" t="s">
        <v>9</v>
      </c>
      <c r="B72" s="69" t="s">
        <v>217</v>
      </c>
      <c r="C72" s="26"/>
      <c r="D72" s="240">
        <f>'B-elektroinstalacije'!F245</f>
        <v>0</v>
      </c>
      <c r="E72" s="240">
        <f>'B-elektroinstalacije'!G245</f>
        <v>0</v>
      </c>
    </row>
    <row r="73" spans="1:5" s="25" customFormat="1" ht="7.5" customHeight="1">
      <c r="A73" s="30"/>
      <c r="B73" s="31"/>
      <c r="C73" s="31"/>
      <c r="D73" s="240"/>
      <c r="E73" s="240"/>
    </row>
    <row r="74" spans="1:5" s="25" customFormat="1">
      <c r="A74" s="70" t="s">
        <v>10</v>
      </c>
      <c r="B74" s="69" t="s">
        <v>30</v>
      </c>
      <c r="C74" s="26"/>
      <c r="D74" s="240">
        <f>'B-elektroinstalacije'!F263</f>
        <v>0</v>
      </c>
      <c r="E74" s="240">
        <f>'B-elektroinstalacije'!G263</f>
        <v>0</v>
      </c>
    </row>
    <row r="75" spans="1:5" s="25" customFormat="1" ht="7.5" customHeight="1">
      <c r="A75" s="30"/>
      <c r="B75" s="51"/>
      <c r="C75" s="51"/>
      <c r="D75" s="237"/>
      <c r="E75" s="128"/>
    </row>
    <row r="76" spans="1:5" s="25" customFormat="1" ht="14.25">
      <c r="B76" s="26"/>
      <c r="C76" s="26"/>
      <c r="D76" s="237"/>
      <c r="E76" s="128"/>
    </row>
    <row r="77" spans="1:5" s="25" customFormat="1" ht="15.75" thickBot="1">
      <c r="A77" s="22"/>
      <c r="B77" s="71" t="s">
        <v>48</v>
      </c>
      <c r="C77" s="39"/>
      <c r="D77" s="239">
        <f>SUM(D64:D76)</f>
        <v>0</v>
      </c>
      <c r="E77" s="241">
        <f>SUM(E66:E76)</f>
        <v>0</v>
      </c>
    </row>
    <row r="78" spans="1:5" s="25" customFormat="1" ht="15.75" thickTop="1">
      <c r="A78" s="22"/>
      <c r="B78" s="42"/>
      <c r="C78" s="43"/>
      <c r="D78" s="242"/>
      <c r="E78" s="129"/>
    </row>
    <row r="79" spans="1:5" s="25" customFormat="1" ht="15.75">
      <c r="A79" s="4" t="s">
        <v>413</v>
      </c>
      <c r="B79" s="38" t="s">
        <v>414</v>
      </c>
      <c r="C79" s="38"/>
      <c r="D79" s="237"/>
      <c r="E79" s="128"/>
    </row>
    <row r="80" spans="1:5" s="25" customFormat="1">
      <c r="A80" s="30"/>
      <c r="B80" s="51"/>
      <c r="C80" s="51"/>
      <c r="D80" s="237"/>
      <c r="E80" s="128"/>
    </row>
    <row r="81" spans="1:5" s="25" customFormat="1">
      <c r="A81" s="30"/>
      <c r="B81" s="51"/>
      <c r="C81" s="51"/>
      <c r="D81" s="233" t="s">
        <v>53</v>
      </c>
      <c r="E81" s="234" t="s">
        <v>54</v>
      </c>
    </row>
    <row r="82" spans="1:5" s="25" customFormat="1">
      <c r="A82" s="30"/>
      <c r="B82" s="51"/>
      <c r="C82" s="51"/>
      <c r="D82" s="237"/>
      <c r="E82" s="128"/>
    </row>
    <row r="83" spans="1:5" s="25" customFormat="1" ht="5.25" customHeight="1">
      <c r="A83" s="22"/>
      <c r="B83" s="51"/>
      <c r="C83" s="51"/>
      <c r="D83" s="237"/>
      <c r="E83" s="128"/>
    </row>
    <row r="84" spans="1:5" s="25" customFormat="1">
      <c r="A84" s="22" t="s">
        <v>5</v>
      </c>
      <c r="B84" s="44" t="s">
        <v>305</v>
      </c>
      <c r="C84" s="51"/>
      <c r="D84" s="237">
        <f>'C-strojne_inštalacije'!F18</f>
        <v>0</v>
      </c>
      <c r="E84" s="237">
        <f>'C-strojne_inštalacije'!G18</f>
        <v>0</v>
      </c>
    </row>
    <row r="85" spans="1:5" s="25" customFormat="1" ht="5.25" customHeight="1">
      <c r="A85" s="30"/>
      <c r="B85" s="51"/>
      <c r="C85" s="51"/>
      <c r="D85" s="237"/>
      <c r="E85" s="237"/>
    </row>
    <row r="86" spans="1:5" s="25" customFormat="1">
      <c r="A86" s="22" t="s">
        <v>7</v>
      </c>
      <c r="B86" s="44" t="s">
        <v>308</v>
      </c>
      <c r="C86" s="51"/>
      <c r="D86" s="237">
        <f>'C-strojne_inštalacije'!F105</f>
        <v>0</v>
      </c>
      <c r="E86" s="237">
        <f>'C-strojne_inštalacije'!G105</f>
        <v>0</v>
      </c>
    </row>
    <row r="87" spans="1:5" s="25" customFormat="1" ht="5.25" customHeight="1">
      <c r="A87" s="30"/>
      <c r="B87" s="51"/>
      <c r="C87" s="51"/>
      <c r="D87" s="237"/>
      <c r="E87" s="237"/>
    </row>
    <row r="88" spans="1:5" s="25" customFormat="1">
      <c r="A88" s="22" t="s">
        <v>8</v>
      </c>
      <c r="B88" s="44" t="s">
        <v>337</v>
      </c>
      <c r="C88" s="26"/>
      <c r="D88" s="237">
        <f>'C-strojne_inštalacije'!F261</f>
        <v>0</v>
      </c>
      <c r="E88" s="237">
        <f>'C-strojne_inštalacije'!G261</f>
        <v>0</v>
      </c>
    </row>
    <row r="89" spans="1:5" s="25" customFormat="1" ht="5.25" customHeight="1">
      <c r="A89" s="30"/>
      <c r="B89" s="51"/>
      <c r="C89" s="51"/>
      <c r="D89" s="237"/>
      <c r="E89" s="237"/>
    </row>
    <row r="90" spans="1:5" s="25" customFormat="1">
      <c r="A90" s="40" t="s">
        <v>9</v>
      </c>
      <c r="B90" s="44" t="s">
        <v>354</v>
      </c>
      <c r="C90" s="26"/>
      <c r="D90" s="237">
        <f>'C-strojne_inštalacije'!F473</f>
        <v>0</v>
      </c>
      <c r="E90" s="237">
        <f>'C-strojne_inštalacije'!G473</f>
        <v>0</v>
      </c>
    </row>
    <row r="91" spans="1:5" s="25" customFormat="1" ht="5.25" customHeight="1">
      <c r="A91" s="30"/>
      <c r="B91" s="51"/>
      <c r="C91" s="51"/>
      <c r="D91" s="237"/>
      <c r="E91" s="237"/>
    </row>
    <row r="92" spans="1:5" s="25" customFormat="1" ht="14.25">
      <c r="B92" s="26"/>
      <c r="C92" s="26"/>
      <c r="D92" s="237"/>
      <c r="E92" s="128"/>
    </row>
    <row r="93" spans="1:5" s="25" customFormat="1" ht="15.75" thickBot="1">
      <c r="A93" s="22"/>
      <c r="B93" s="71" t="s">
        <v>426</v>
      </c>
      <c r="C93" s="39"/>
      <c r="D93" s="239">
        <f>SUM(D82:D92)</f>
        <v>0</v>
      </c>
      <c r="E93" s="241">
        <f>SUM(E84:E92)</f>
        <v>0</v>
      </c>
    </row>
    <row r="94" spans="1:5" s="25" customFormat="1" ht="15.75" thickTop="1">
      <c r="A94" s="22"/>
      <c r="B94" s="42"/>
      <c r="C94" s="43"/>
      <c r="D94" s="242"/>
      <c r="E94" s="129"/>
    </row>
    <row r="95" spans="1:5" s="25" customFormat="1" ht="15.75">
      <c r="A95" s="4" t="s">
        <v>152</v>
      </c>
      <c r="B95" s="38" t="s">
        <v>153</v>
      </c>
      <c r="C95" s="38"/>
      <c r="D95" s="237"/>
      <c r="E95" s="128"/>
    </row>
    <row r="96" spans="1:5" s="25" customFormat="1">
      <c r="A96" s="30"/>
      <c r="B96" s="51"/>
      <c r="C96" s="51"/>
      <c r="D96" s="237"/>
      <c r="E96" s="128"/>
    </row>
    <row r="97" spans="1:5" s="25" customFormat="1">
      <c r="A97" s="30"/>
      <c r="B97" s="51"/>
      <c r="C97" s="51"/>
      <c r="D97" s="233" t="s">
        <v>53</v>
      </c>
      <c r="E97" s="234" t="s">
        <v>54</v>
      </c>
    </row>
    <row r="98" spans="1:5" s="25" customFormat="1">
      <c r="A98" s="30"/>
      <c r="B98" s="51"/>
      <c r="C98" s="51"/>
      <c r="D98" s="237"/>
      <c r="E98" s="128"/>
    </row>
    <row r="99" spans="1:5" s="25" customFormat="1" ht="5.25" customHeight="1">
      <c r="A99" s="22"/>
      <c r="B99" s="51"/>
      <c r="C99" s="51"/>
      <c r="D99" s="237"/>
      <c r="E99" s="128"/>
    </row>
    <row r="100" spans="1:5" s="25" customFormat="1">
      <c r="A100" s="22" t="s">
        <v>5</v>
      </c>
      <c r="B100" s="49" t="s">
        <v>2</v>
      </c>
      <c r="C100" s="51"/>
      <c r="D100" s="237">
        <f>'D-zunanja ureditev'!F46</f>
        <v>0</v>
      </c>
      <c r="E100" s="237">
        <f>'D-zunanja ureditev'!G46</f>
        <v>0</v>
      </c>
    </row>
    <row r="101" spans="1:5" s="25" customFormat="1" ht="7.5" customHeight="1">
      <c r="A101" s="30"/>
      <c r="B101" s="51"/>
      <c r="C101" s="51"/>
      <c r="D101" s="237"/>
      <c r="E101" s="128"/>
    </row>
    <row r="102" spans="1:5" s="25" customFormat="1">
      <c r="A102" s="22" t="s">
        <v>7</v>
      </c>
      <c r="B102" s="44" t="s">
        <v>6</v>
      </c>
      <c r="C102" s="51"/>
      <c r="D102" s="237">
        <f>'D-zunanja ureditev'!F85</f>
        <v>0</v>
      </c>
      <c r="E102" s="237">
        <f>'D-zunanja ureditev'!G85</f>
        <v>0</v>
      </c>
    </row>
    <row r="103" spans="1:5" s="25" customFormat="1" ht="7.5" customHeight="1">
      <c r="A103" s="30"/>
      <c r="B103" s="51"/>
      <c r="C103" s="51"/>
      <c r="D103" s="237"/>
      <c r="E103" s="128"/>
    </row>
    <row r="104" spans="1:5" s="25" customFormat="1">
      <c r="A104" s="22" t="s">
        <v>8</v>
      </c>
      <c r="B104" s="69" t="s">
        <v>150</v>
      </c>
      <c r="C104" s="26"/>
      <c r="D104" s="237">
        <f>'D-zunanja ureditev'!F113</f>
        <v>0</v>
      </c>
      <c r="E104" s="237">
        <f>'D-zunanja ureditev'!G113</f>
        <v>0</v>
      </c>
    </row>
    <row r="105" spans="1:5" s="25" customFormat="1" ht="7.5" customHeight="1">
      <c r="A105" s="30"/>
      <c r="B105" s="51"/>
      <c r="C105" s="51"/>
      <c r="D105" s="237"/>
      <c r="E105" s="128"/>
    </row>
    <row r="106" spans="1:5" s="25" customFormat="1">
      <c r="A106" s="40" t="s">
        <v>9</v>
      </c>
      <c r="B106" s="69" t="s">
        <v>155</v>
      </c>
      <c r="C106" s="26"/>
      <c r="D106" s="237">
        <f>'D-zunanja ureditev'!F150</f>
        <v>0</v>
      </c>
      <c r="E106" s="237">
        <f>'D-zunanja ureditev'!G150</f>
        <v>0</v>
      </c>
    </row>
    <row r="107" spans="1:5" s="25" customFormat="1" ht="7.5" customHeight="1">
      <c r="A107" s="30"/>
      <c r="B107" s="51"/>
      <c r="C107" s="51"/>
      <c r="D107" s="237"/>
      <c r="E107" s="128"/>
    </row>
    <row r="108" spans="1:5" s="25" customFormat="1">
      <c r="A108" s="70" t="s">
        <v>10</v>
      </c>
      <c r="B108" s="69" t="s">
        <v>30</v>
      </c>
      <c r="C108" s="26"/>
      <c r="D108" s="237">
        <f>'D-zunanja ureditev'!F200</f>
        <v>0</v>
      </c>
      <c r="E108" s="237">
        <f>'D-zunanja ureditev'!G200</f>
        <v>0</v>
      </c>
    </row>
    <row r="109" spans="1:5" s="25" customFormat="1" ht="7.5" customHeight="1">
      <c r="A109" s="30"/>
      <c r="B109" s="51"/>
      <c r="C109" s="51"/>
      <c r="D109" s="237"/>
      <c r="E109" s="128"/>
    </row>
    <row r="110" spans="1:5" s="25" customFormat="1" ht="14.25">
      <c r="B110" s="26"/>
      <c r="C110" s="26"/>
      <c r="D110" s="237"/>
      <c r="E110" s="128"/>
    </row>
    <row r="111" spans="1:5" s="25" customFormat="1" ht="15.75" thickBot="1">
      <c r="A111" s="22"/>
      <c r="B111" s="71" t="s">
        <v>154</v>
      </c>
      <c r="C111" s="39"/>
      <c r="D111" s="239">
        <f>SUM(D98:D110)</f>
        <v>0</v>
      </c>
      <c r="E111" s="241">
        <f>SUM(E100:E110)</f>
        <v>0</v>
      </c>
    </row>
    <row r="112" spans="1:5" s="25" customFormat="1" thickTop="1">
      <c r="B112" s="26"/>
      <c r="C112" s="26"/>
      <c r="D112" s="128"/>
      <c r="E112" s="128"/>
    </row>
    <row r="113" spans="2:5" s="25" customFormat="1" ht="14.25">
      <c r="B113" s="26"/>
      <c r="C113" s="26"/>
      <c r="D113" s="128"/>
      <c r="E113" s="128"/>
    </row>
    <row r="114" spans="2:5" s="25" customFormat="1" ht="12" customHeight="1">
      <c r="B114" s="26"/>
      <c r="C114" s="26"/>
      <c r="D114" s="128"/>
      <c r="E114" s="128"/>
    </row>
    <row r="115" spans="2:5" s="25" customFormat="1" ht="14.25" hidden="1">
      <c r="B115" s="26"/>
      <c r="C115" s="26"/>
      <c r="D115" s="128"/>
      <c r="E115" s="128"/>
    </row>
    <row r="116" spans="2:5" s="25" customFormat="1" ht="14.25" hidden="1">
      <c r="B116" s="26"/>
      <c r="C116" s="26"/>
      <c r="D116" s="128"/>
      <c r="E116" s="128"/>
    </row>
    <row r="117" spans="2:5" s="25" customFormat="1" ht="14.25" hidden="1">
      <c r="B117" s="26"/>
      <c r="C117" s="26"/>
      <c r="D117" s="128"/>
      <c r="E117" s="128"/>
    </row>
    <row r="118" spans="2:5" s="25" customFormat="1" ht="14.25">
      <c r="B118" s="26"/>
      <c r="C118" s="26"/>
      <c r="D118" s="128"/>
      <c r="E118" s="128"/>
    </row>
    <row r="119" spans="2:5" s="25" customFormat="1" ht="14.25">
      <c r="B119" s="26"/>
      <c r="C119" s="26"/>
      <c r="D119" s="128"/>
      <c r="E119" s="128"/>
    </row>
    <row r="120" spans="2:5" s="25" customFormat="1" ht="14.25">
      <c r="B120" s="26"/>
      <c r="C120" s="26"/>
      <c r="D120" s="128"/>
      <c r="E120" s="128"/>
    </row>
    <row r="121" spans="2:5" s="25" customFormat="1" ht="14.25">
      <c r="B121" s="26"/>
      <c r="C121" s="26"/>
      <c r="D121" s="128"/>
      <c r="E121" s="128"/>
    </row>
    <row r="122" spans="2:5" s="25" customFormat="1" ht="14.25">
      <c r="B122" s="26"/>
      <c r="C122" s="26"/>
      <c r="D122" s="128"/>
      <c r="E122" s="128"/>
    </row>
    <row r="123" spans="2:5" s="25" customFormat="1" ht="14.25">
      <c r="B123" s="26"/>
      <c r="C123" s="26"/>
      <c r="D123" s="128"/>
      <c r="E123" s="128"/>
    </row>
    <row r="124" spans="2:5" s="25" customFormat="1" ht="14.25">
      <c r="B124" s="26"/>
      <c r="C124" s="26"/>
      <c r="D124" s="128"/>
      <c r="E124" s="128"/>
    </row>
    <row r="125" spans="2:5" s="25" customFormat="1" ht="14.25">
      <c r="B125" s="26"/>
      <c r="C125" s="26"/>
      <c r="D125" s="128"/>
      <c r="E125" s="128"/>
    </row>
    <row r="126" spans="2:5" s="25" customFormat="1" ht="14.25">
      <c r="B126" s="26"/>
      <c r="C126" s="26"/>
      <c r="D126" s="128"/>
      <c r="E126" s="128"/>
    </row>
    <row r="127" spans="2:5" s="25" customFormat="1" ht="14.25">
      <c r="B127" s="26"/>
      <c r="C127" s="26"/>
      <c r="D127" s="128"/>
      <c r="E127" s="128"/>
    </row>
    <row r="128" spans="2:5" s="25" customFormat="1" ht="14.25">
      <c r="B128" s="26"/>
      <c r="C128" s="26"/>
      <c r="D128" s="128"/>
      <c r="E128" s="128"/>
    </row>
    <row r="129" spans="2:5" s="25" customFormat="1" ht="14.25">
      <c r="B129" s="26"/>
      <c r="C129" s="26"/>
      <c r="D129" s="128"/>
      <c r="E129" s="128"/>
    </row>
    <row r="130" spans="2:5" s="25" customFormat="1" ht="14.25">
      <c r="B130" s="26"/>
      <c r="C130" s="26"/>
      <c r="D130" s="128"/>
      <c r="E130" s="128"/>
    </row>
    <row r="131" spans="2:5" s="25" customFormat="1" ht="14.25">
      <c r="B131" s="26"/>
      <c r="C131" s="26"/>
      <c r="D131" s="128"/>
      <c r="E131" s="128"/>
    </row>
    <row r="132" spans="2:5" s="25" customFormat="1" ht="14.25">
      <c r="B132" s="26"/>
      <c r="C132" s="26"/>
      <c r="D132" s="128"/>
      <c r="E132" s="128"/>
    </row>
    <row r="133" spans="2:5" s="25" customFormat="1" ht="14.25">
      <c r="B133" s="26"/>
      <c r="C133" s="26"/>
      <c r="D133" s="128"/>
      <c r="E133" s="128"/>
    </row>
    <row r="134" spans="2:5" s="25" customFormat="1" ht="14.25">
      <c r="B134" s="26"/>
      <c r="C134" s="26"/>
      <c r="D134" s="128"/>
      <c r="E134" s="128"/>
    </row>
    <row r="135" spans="2:5" s="25" customFormat="1" ht="14.25">
      <c r="B135" s="26"/>
      <c r="C135" s="26"/>
      <c r="D135" s="128"/>
      <c r="E135" s="128"/>
    </row>
    <row r="136" spans="2:5" s="25" customFormat="1" ht="14.25">
      <c r="B136" s="26"/>
      <c r="C136" s="26"/>
      <c r="D136" s="128"/>
      <c r="E136" s="128"/>
    </row>
    <row r="137" spans="2:5" s="25" customFormat="1" ht="14.25">
      <c r="B137" s="26"/>
      <c r="C137" s="26"/>
      <c r="D137" s="128"/>
      <c r="E137" s="128"/>
    </row>
    <row r="138" spans="2:5" s="25" customFormat="1" ht="14.25">
      <c r="B138" s="26"/>
      <c r="C138" s="26"/>
      <c r="D138" s="128"/>
      <c r="E138" s="128"/>
    </row>
    <row r="139" spans="2:5" s="25" customFormat="1" ht="14.25">
      <c r="B139" s="26"/>
      <c r="C139" s="26"/>
      <c r="D139" s="128"/>
      <c r="E139" s="128"/>
    </row>
    <row r="140" spans="2:5" s="25" customFormat="1" ht="14.25">
      <c r="B140" s="26"/>
      <c r="C140" s="26"/>
      <c r="D140" s="128"/>
      <c r="E140" s="128"/>
    </row>
    <row r="141" spans="2:5" s="25" customFormat="1" ht="14.25">
      <c r="B141" s="26"/>
      <c r="C141" s="26"/>
      <c r="D141" s="128"/>
      <c r="E141" s="128"/>
    </row>
    <row r="142" spans="2:5" s="25" customFormat="1" ht="14.25">
      <c r="B142" s="26"/>
      <c r="C142" s="26"/>
      <c r="D142" s="128"/>
      <c r="E142" s="128"/>
    </row>
    <row r="143" spans="2:5" s="25" customFormat="1" ht="14.25">
      <c r="B143" s="26"/>
      <c r="C143" s="26"/>
      <c r="D143" s="128"/>
      <c r="E143" s="128"/>
    </row>
    <row r="144" spans="2:5" s="25" customFormat="1" ht="14.25">
      <c r="B144" s="26"/>
      <c r="C144" s="26"/>
      <c r="D144" s="128"/>
      <c r="E144" s="128"/>
    </row>
    <row r="145" spans="2:5" s="25" customFormat="1" ht="14.25">
      <c r="B145" s="26"/>
      <c r="C145" s="26"/>
      <c r="D145" s="128"/>
      <c r="E145" s="128"/>
    </row>
    <row r="146" spans="2:5" s="25" customFormat="1" ht="14.25">
      <c r="B146" s="26"/>
      <c r="C146" s="26"/>
      <c r="D146" s="128"/>
      <c r="E146" s="128"/>
    </row>
    <row r="147" spans="2:5" s="25" customFormat="1" ht="14.25">
      <c r="B147" s="26"/>
      <c r="C147" s="26"/>
      <c r="D147" s="128"/>
      <c r="E147" s="128"/>
    </row>
    <row r="148" spans="2:5" s="25" customFormat="1" ht="14.25">
      <c r="B148" s="26"/>
      <c r="C148" s="26"/>
      <c r="D148" s="128"/>
      <c r="E148" s="128"/>
    </row>
    <row r="149" spans="2:5" s="25" customFormat="1" ht="14.25">
      <c r="B149" s="26"/>
      <c r="C149" s="26"/>
      <c r="D149" s="128"/>
      <c r="E149" s="128"/>
    </row>
    <row r="150" spans="2:5" s="25" customFormat="1" ht="14.25">
      <c r="B150" s="26"/>
      <c r="C150" s="26"/>
      <c r="D150" s="128"/>
      <c r="E150" s="128"/>
    </row>
    <row r="151" spans="2:5" s="25" customFormat="1" ht="14.25">
      <c r="B151" s="26"/>
      <c r="C151" s="26"/>
      <c r="D151" s="128"/>
      <c r="E151" s="128"/>
    </row>
    <row r="152" spans="2:5" s="25" customFormat="1" ht="14.25">
      <c r="B152" s="26"/>
      <c r="C152" s="26"/>
      <c r="D152" s="128"/>
      <c r="E152" s="128"/>
    </row>
    <row r="153" spans="2:5" s="25" customFormat="1" ht="14.25">
      <c r="B153" s="26"/>
      <c r="C153" s="26"/>
      <c r="D153" s="128"/>
      <c r="E153" s="128"/>
    </row>
    <row r="154" spans="2:5" s="25" customFormat="1" ht="14.25">
      <c r="B154" s="26"/>
      <c r="C154" s="26"/>
      <c r="D154" s="128"/>
      <c r="E154" s="128"/>
    </row>
    <row r="155" spans="2:5" s="25" customFormat="1" ht="14.25">
      <c r="B155" s="26"/>
      <c r="C155" s="26"/>
      <c r="D155" s="128"/>
      <c r="E155" s="128"/>
    </row>
    <row r="156" spans="2:5" s="25" customFormat="1" ht="14.25">
      <c r="B156" s="26"/>
      <c r="C156" s="26"/>
      <c r="D156" s="128"/>
      <c r="E156" s="128"/>
    </row>
    <row r="157" spans="2:5" s="25" customFormat="1" ht="14.25">
      <c r="B157" s="26"/>
      <c r="C157" s="26"/>
      <c r="D157" s="128"/>
      <c r="E157" s="128"/>
    </row>
    <row r="158" spans="2:5" s="25" customFormat="1" ht="14.25">
      <c r="B158" s="26"/>
      <c r="C158" s="26"/>
      <c r="D158" s="128"/>
      <c r="E158" s="128"/>
    </row>
    <row r="159" spans="2:5" s="25" customFormat="1" ht="14.25">
      <c r="B159" s="26"/>
      <c r="C159" s="26"/>
      <c r="D159" s="128"/>
      <c r="E159" s="128"/>
    </row>
    <row r="160" spans="2:5" s="25" customFormat="1" ht="14.25">
      <c r="B160" s="26"/>
      <c r="C160" s="26"/>
      <c r="D160" s="128"/>
      <c r="E160" s="128"/>
    </row>
    <row r="161" spans="2:5" s="25" customFormat="1" ht="14.25">
      <c r="B161" s="26"/>
      <c r="C161" s="26"/>
      <c r="D161" s="128"/>
      <c r="E161" s="128"/>
    </row>
    <row r="162" spans="2:5" s="25" customFormat="1" ht="14.25">
      <c r="B162" s="26"/>
      <c r="C162" s="26"/>
      <c r="D162" s="128"/>
      <c r="E162" s="128"/>
    </row>
    <row r="163" spans="2:5" s="25" customFormat="1" ht="14.25">
      <c r="B163" s="26"/>
      <c r="C163" s="26"/>
      <c r="D163" s="128"/>
      <c r="E163" s="128"/>
    </row>
    <row r="164" spans="2:5" s="25" customFormat="1" ht="14.25">
      <c r="B164" s="26"/>
      <c r="C164" s="26"/>
      <c r="D164" s="128"/>
      <c r="E164" s="128"/>
    </row>
    <row r="165" spans="2:5" s="25" customFormat="1" ht="14.25">
      <c r="B165" s="26"/>
      <c r="C165" s="26"/>
      <c r="D165" s="128"/>
      <c r="E165" s="128"/>
    </row>
    <row r="166" spans="2:5" s="25" customFormat="1" ht="14.25">
      <c r="B166" s="26"/>
      <c r="C166" s="26"/>
      <c r="D166" s="128"/>
      <c r="E166" s="128"/>
    </row>
    <row r="167" spans="2:5" s="25" customFormat="1" ht="14.25">
      <c r="B167" s="26"/>
      <c r="C167" s="26"/>
      <c r="D167" s="128"/>
      <c r="E167" s="128"/>
    </row>
    <row r="168" spans="2:5" s="25" customFormat="1" ht="14.25">
      <c r="B168" s="26"/>
      <c r="C168" s="26"/>
      <c r="D168" s="128"/>
      <c r="E168" s="128"/>
    </row>
    <row r="169" spans="2:5" s="25" customFormat="1" ht="14.25">
      <c r="B169" s="26"/>
      <c r="C169" s="26"/>
      <c r="D169" s="128"/>
      <c r="E169" s="128"/>
    </row>
    <row r="170" spans="2:5" s="25" customFormat="1" ht="14.25">
      <c r="B170" s="26"/>
      <c r="C170" s="26"/>
      <c r="D170" s="128"/>
      <c r="E170" s="128"/>
    </row>
    <row r="171" spans="2:5" s="25" customFormat="1" ht="14.25">
      <c r="B171" s="26"/>
      <c r="C171" s="26"/>
      <c r="D171" s="128"/>
      <c r="E171" s="128"/>
    </row>
    <row r="172" spans="2:5" s="25" customFormat="1" ht="14.25">
      <c r="B172" s="26"/>
      <c r="C172" s="26"/>
      <c r="D172" s="128"/>
      <c r="E172" s="128"/>
    </row>
    <row r="173" spans="2:5" s="25" customFormat="1" ht="14.25">
      <c r="B173" s="26"/>
      <c r="C173" s="26"/>
      <c r="D173" s="128"/>
      <c r="E173" s="128"/>
    </row>
    <row r="174" spans="2:5" s="25" customFormat="1" ht="14.25">
      <c r="B174" s="26"/>
      <c r="C174" s="26"/>
      <c r="D174" s="128"/>
      <c r="E174" s="128"/>
    </row>
    <row r="175" spans="2:5" s="25" customFormat="1" ht="14.25">
      <c r="B175" s="26"/>
      <c r="C175" s="26"/>
      <c r="D175" s="128"/>
      <c r="E175" s="128"/>
    </row>
    <row r="176" spans="2:5" s="25" customFormat="1" ht="14.25">
      <c r="B176" s="26"/>
      <c r="C176" s="26"/>
      <c r="D176" s="128"/>
      <c r="E176" s="128"/>
    </row>
    <row r="177" spans="2:5" s="25" customFormat="1" ht="14.25">
      <c r="B177" s="26"/>
      <c r="C177" s="26"/>
      <c r="D177" s="128"/>
      <c r="E177" s="128"/>
    </row>
    <row r="178" spans="2:5" s="25" customFormat="1" ht="14.25">
      <c r="B178" s="26"/>
      <c r="C178" s="26"/>
      <c r="D178" s="128"/>
      <c r="E178" s="128"/>
    </row>
    <row r="179" spans="2:5" s="25" customFormat="1" ht="14.25">
      <c r="B179" s="26"/>
      <c r="C179" s="26"/>
      <c r="D179" s="128"/>
      <c r="E179" s="128"/>
    </row>
    <row r="180" spans="2:5" s="25" customFormat="1" ht="14.25">
      <c r="B180" s="26"/>
      <c r="C180" s="26"/>
      <c r="D180" s="128"/>
      <c r="E180" s="128"/>
    </row>
    <row r="181" spans="2:5" s="25" customFormat="1" ht="14.25">
      <c r="B181" s="26"/>
      <c r="C181" s="26"/>
      <c r="D181" s="128"/>
      <c r="E181" s="128"/>
    </row>
    <row r="182" spans="2:5" s="25" customFormat="1" ht="14.25">
      <c r="B182" s="26"/>
      <c r="C182" s="26"/>
      <c r="D182" s="128"/>
      <c r="E182" s="128"/>
    </row>
    <row r="183" spans="2:5" s="25" customFormat="1" ht="14.25">
      <c r="B183" s="26"/>
      <c r="C183" s="26"/>
      <c r="D183" s="128"/>
      <c r="E183" s="128"/>
    </row>
    <row r="184" spans="2:5" s="25" customFormat="1" ht="14.25">
      <c r="B184" s="26"/>
      <c r="C184" s="26"/>
      <c r="D184" s="128"/>
      <c r="E184" s="128"/>
    </row>
    <row r="185" spans="2:5" s="25" customFormat="1" ht="14.25">
      <c r="B185" s="26"/>
      <c r="C185" s="26"/>
      <c r="D185" s="128"/>
      <c r="E185" s="128"/>
    </row>
    <row r="186" spans="2:5" s="25" customFormat="1" ht="14.25">
      <c r="B186" s="26"/>
      <c r="C186" s="26"/>
      <c r="D186" s="128"/>
      <c r="E186" s="128"/>
    </row>
    <row r="187" spans="2:5" s="25" customFormat="1" ht="14.25">
      <c r="B187" s="26"/>
      <c r="C187" s="26"/>
      <c r="D187" s="128"/>
      <c r="E187" s="128"/>
    </row>
    <row r="188" spans="2:5" s="25" customFormat="1" ht="14.25">
      <c r="B188" s="26"/>
      <c r="C188" s="26"/>
      <c r="D188" s="128"/>
      <c r="E188" s="128"/>
    </row>
    <row r="189" spans="2:5" s="25" customFormat="1" ht="14.25">
      <c r="B189" s="26"/>
      <c r="C189" s="26"/>
      <c r="D189" s="128"/>
      <c r="E189" s="128"/>
    </row>
    <row r="190" spans="2:5" s="25" customFormat="1" ht="14.25">
      <c r="B190" s="26"/>
      <c r="C190" s="26"/>
      <c r="D190" s="128"/>
      <c r="E190" s="128"/>
    </row>
    <row r="191" spans="2:5" s="25" customFormat="1" ht="14.25">
      <c r="B191" s="26"/>
      <c r="C191" s="26"/>
      <c r="D191" s="128"/>
      <c r="E191" s="128"/>
    </row>
    <row r="192" spans="2:5" s="25" customFormat="1" ht="14.25">
      <c r="B192" s="26"/>
      <c r="C192" s="26"/>
      <c r="D192" s="128"/>
      <c r="E192" s="128"/>
    </row>
    <row r="193" spans="2:5" s="25" customFormat="1" ht="14.25">
      <c r="B193" s="26"/>
      <c r="C193" s="26"/>
      <c r="D193" s="128"/>
      <c r="E193" s="128"/>
    </row>
    <row r="194" spans="2:5" s="25" customFormat="1" ht="14.25">
      <c r="B194" s="26"/>
      <c r="C194" s="26"/>
      <c r="D194" s="128"/>
      <c r="E194" s="128"/>
    </row>
    <row r="195" spans="2:5" s="25" customFormat="1" ht="14.25">
      <c r="B195" s="26"/>
      <c r="C195" s="26"/>
      <c r="D195" s="128"/>
      <c r="E195" s="128"/>
    </row>
    <row r="196" spans="2:5" s="25" customFormat="1" ht="14.25">
      <c r="B196" s="26"/>
      <c r="C196" s="26"/>
      <c r="D196" s="128"/>
      <c r="E196" s="128"/>
    </row>
    <row r="197" spans="2:5" s="25" customFormat="1" ht="14.25">
      <c r="B197" s="26"/>
      <c r="C197" s="26"/>
      <c r="D197" s="128"/>
      <c r="E197" s="128"/>
    </row>
    <row r="198" spans="2:5" s="25" customFormat="1" ht="14.25">
      <c r="B198" s="26"/>
      <c r="C198" s="26"/>
      <c r="D198" s="128"/>
      <c r="E198" s="128"/>
    </row>
    <row r="199" spans="2:5" s="25" customFormat="1" ht="14.25">
      <c r="B199" s="26"/>
      <c r="C199" s="26"/>
      <c r="D199" s="128"/>
      <c r="E199" s="128"/>
    </row>
    <row r="200" spans="2:5" s="25" customFormat="1" ht="14.25">
      <c r="B200" s="26"/>
      <c r="C200" s="26"/>
      <c r="D200" s="128"/>
      <c r="E200" s="128"/>
    </row>
    <row r="201" spans="2:5" s="25" customFormat="1" ht="14.25">
      <c r="B201" s="26"/>
      <c r="C201" s="26"/>
      <c r="D201" s="128"/>
      <c r="E201" s="128"/>
    </row>
    <row r="202" spans="2:5" s="25" customFormat="1" ht="14.25">
      <c r="B202" s="26"/>
      <c r="C202" s="26"/>
      <c r="D202" s="128"/>
      <c r="E202" s="128"/>
    </row>
    <row r="203" spans="2:5" s="25" customFormat="1" ht="14.25">
      <c r="B203" s="26"/>
      <c r="C203" s="26"/>
      <c r="D203" s="128"/>
      <c r="E203" s="128"/>
    </row>
    <row r="204" spans="2:5" s="25" customFormat="1" ht="14.25">
      <c r="B204" s="26"/>
      <c r="C204" s="26"/>
      <c r="D204" s="128"/>
      <c r="E204" s="128"/>
    </row>
    <row r="205" spans="2:5" s="25" customFormat="1" ht="14.25">
      <c r="B205" s="26"/>
      <c r="C205" s="26"/>
      <c r="D205" s="128"/>
      <c r="E205" s="128"/>
    </row>
    <row r="206" spans="2:5" s="25" customFormat="1" ht="14.25">
      <c r="B206" s="26"/>
      <c r="C206" s="26"/>
      <c r="D206" s="128"/>
      <c r="E206" s="128"/>
    </row>
    <row r="207" spans="2:5" s="25" customFormat="1" ht="14.25">
      <c r="B207" s="26"/>
      <c r="C207" s="26"/>
      <c r="D207" s="128"/>
      <c r="E207" s="128"/>
    </row>
    <row r="208" spans="2:5" s="25" customFormat="1" ht="14.25">
      <c r="B208" s="26"/>
      <c r="C208" s="26"/>
      <c r="D208" s="128"/>
      <c r="E208" s="128"/>
    </row>
    <row r="209" spans="2:5" s="25" customFormat="1" ht="14.25">
      <c r="B209" s="26"/>
      <c r="C209" s="26"/>
      <c r="D209" s="128"/>
      <c r="E209" s="128"/>
    </row>
    <row r="210" spans="2:5" s="25" customFormat="1" ht="14.25">
      <c r="B210" s="26"/>
      <c r="C210" s="26"/>
      <c r="D210" s="128"/>
      <c r="E210" s="128"/>
    </row>
    <row r="211" spans="2:5" s="25" customFormat="1" ht="14.25">
      <c r="B211" s="26"/>
      <c r="C211" s="26"/>
      <c r="D211" s="128"/>
      <c r="E211" s="128"/>
    </row>
    <row r="212" spans="2:5" s="25" customFormat="1" ht="14.25">
      <c r="B212" s="26"/>
      <c r="C212" s="26"/>
      <c r="D212" s="128"/>
      <c r="E212" s="128"/>
    </row>
    <row r="213" spans="2:5" s="25" customFormat="1" ht="14.25">
      <c r="B213" s="26"/>
      <c r="C213" s="26"/>
      <c r="D213" s="128"/>
      <c r="E213" s="128"/>
    </row>
    <row r="214" spans="2:5" s="25" customFormat="1" ht="14.25">
      <c r="B214" s="26"/>
      <c r="C214" s="26"/>
      <c r="D214" s="128"/>
      <c r="E214" s="128"/>
    </row>
    <row r="215" spans="2:5" s="25" customFormat="1" ht="14.25">
      <c r="B215" s="26"/>
      <c r="C215" s="26"/>
      <c r="D215" s="128"/>
      <c r="E215" s="128"/>
    </row>
    <row r="216" spans="2:5" s="25" customFormat="1" ht="14.25">
      <c r="B216" s="26"/>
      <c r="C216" s="26"/>
      <c r="D216" s="128"/>
      <c r="E216" s="128"/>
    </row>
    <row r="217" spans="2:5" s="25" customFormat="1" ht="14.25">
      <c r="B217" s="26"/>
      <c r="C217" s="26"/>
      <c r="D217" s="128"/>
      <c r="E217" s="128"/>
    </row>
    <row r="218" spans="2:5" s="25" customFormat="1" ht="14.25">
      <c r="B218" s="26"/>
      <c r="C218" s="26"/>
      <c r="D218" s="128"/>
      <c r="E218" s="128"/>
    </row>
    <row r="219" spans="2:5" s="25" customFormat="1" ht="14.25">
      <c r="B219" s="26"/>
      <c r="C219" s="26"/>
      <c r="D219" s="128"/>
      <c r="E219" s="128"/>
    </row>
    <row r="220" spans="2:5" s="25" customFormat="1" ht="14.25">
      <c r="B220" s="26"/>
      <c r="C220" s="26"/>
      <c r="D220" s="128"/>
      <c r="E220" s="128"/>
    </row>
    <row r="221" spans="2:5" s="25" customFormat="1" ht="14.25">
      <c r="B221" s="26"/>
      <c r="C221" s="26"/>
      <c r="D221" s="128"/>
      <c r="E221" s="128"/>
    </row>
    <row r="222" spans="2:5" s="25" customFormat="1" ht="14.25">
      <c r="B222" s="26"/>
      <c r="C222" s="26"/>
      <c r="D222" s="128"/>
      <c r="E222" s="128"/>
    </row>
    <row r="223" spans="2:5" s="25" customFormat="1" ht="14.25">
      <c r="B223" s="26"/>
      <c r="C223" s="26"/>
      <c r="D223" s="128"/>
      <c r="E223" s="128"/>
    </row>
    <row r="224" spans="2:5" s="25" customFormat="1" ht="14.25">
      <c r="B224" s="26"/>
      <c r="C224" s="26"/>
      <c r="D224" s="128"/>
      <c r="E224" s="128"/>
    </row>
    <row r="225" spans="2:5" s="25" customFormat="1" ht="14.25">
      <c r="B225" s="26"/>
      <c r="C225" s="26"/>
      <c r="D225" s="128"/>
      <c r="E225" s="128"/>
    </row>
    <row r="226" spans="2:5" s="25" customFormat="1" ht="14.25">
      <c r="B226" s="26"/>
      <c r="C226" s="26"/>
      <c r="D226" s="128"/>
      <c r="E226" s="128"/>
    </row>
    <row r="227" spans="2:5" s="25" customFormat="1" ht="14.25">
      <c r="B227" s="26"/>
      <c r="C227" s="26"/>
      <c r="D227" s="128"/>
      <c r="E227" s="128"/>
    </row>
    <row r="228" spans="2:5" s="25" customFormat="1" ht="14.25">
      <c r="B228" s="26"/>
      <c r="C228" s="26"/>
      <c r="D228" s="128"/>
      <c r="E228" s="128"/>
    </row>
    <row r="229" spans="2:5" s="25" customFormat="1" ht="14.25">
      <c r="B229" s="26"/>
      <c r="C229" s="26"/>
      <c r="D229" s="128"/>
      <c r="E229" s="128"/>
    </row>
    <row r="230" spans="2:5" s="25" customFormat="1" ht="14.25">
      <c r="B230" s="26"/>
      <c r="C230" s="26"/>
      <c r="D230" s="128"/>
      <c r="E230" s="128"/>
    </row>
    <row r="231" spans="2:5" s="25" customFormat="1" ht="14.25">
      <c r="B231" s="26"/>
      <c r="C231" s="26"/>
      <c r="D231" s="128"/>
      <c r="E231" s="128"/>
    </row>
    <row r="232" spans="2:5" s="25" customFormat="1" ht="14.25">
      <c r="B232" s="26"/>
      <c r="C232" s="26"/>
      <c r="D232" s="128"/>
      <c r="E232" s="128"/>
    </row>
    <row r="233" spans="2:5" s="25" customFormat="1" ht="14.25">
      <c r="B233" s="26"/>
      <c r="C233" s="26"/>
      <c r="D233" s="128"/>
      <c r="E233" s="128"/>
    </row>
    <row r="234" spans="2:5" s="25" customFormat="1" ht="14.25">
      <c r="B234" s="26"/>
      <c r="C234" s="26"/>
      <c r="D234" s="128"/>
      <c r="E234" s="128"/>
    </row>
    <row r="235" spans="2:5" s="25" customFormat="1" ht="14.25">
      <c r="B235" s="26"/>
      <c r="C235" s="26"/>
      <c r="D235" s="128"/>
      <c r="E235" s="128"/>
    </row>
    <row r="236" spans="2:5" s="25" customFormat="1" ht="14.25">
      <c r="B236" s="26"/>
      <c r="C236" s="26"/>
      <c r="D236" s="128"/>
      <c r="E236" s="128"/>
    </row>
    <row r="237" spans="2:5" s="25" customFormat="1" ht="14.25">
      <c r="B237" s="26"/>
      <c r="C237" s="26"/>
      <c r="D237" s="128"/>
      <c r="E237" s="128"/>
    </row>
    <row r="238" spans="2:5" s="25" customFormat="1" ht="14.25">
      <c r="B238" s="26"/>
      <c r="C238" s="26"/>
      <c r="D238" s="128"/>
      <c r="E238" s="128"/>
    </row>
    <row r="239" spans="2:5" s="25" customFormat="1" ht="14.25">
      <c r="B239" s="26"/>
      <c r="C239" s="26"/>
      <c r="D239" s="128"/>
      <c r="E239" s="128"/>
    </row>
    <row r="240" spans="2:5" s="25" customFormat="1" ht="14.25">
      <c r="B240" s="26"/>
      <c r="C240" s="26"/>
      <c r="D240" s="128"/>
      <c r="E240" s="128"/>
    </row>
    <row r="241" spans="2:5" s="25" customFormat="1" ht="14.25">
      <c r="B241" s="26"/>
      <c r="C241" s="26"/>
      <c r="D241" s="128"/>
      <c r="E241" s="128"/>
    </row>
    <row r="242" spans="2:5" s="25" customFormat="1" ht="14.25">
      <c r="B242" s="26"/>
      <c r="C242" s="26"/>
      <c r="D242" s="128"/>
      <c r="E242" s="128"/>
    </row>
    <row r="243" spans="2:5" s="25" customFormat="1" ht="14.25">
      <c r="B243" s="26"/>
      <c r="C243" s="26"/>
      <c r="D243" s="128"/>
      <c r="E243" s="128"/>
    </row>
    <row r="244" spans="2:5" s="25" customFormat="1" ht="14.25">
      <c r="B244" s="26"/>
      <c r="C244" s="26"/>
      <c r="D244" s="128"/>
      <c r="E244" s="128"/>
    </row>
    <row r="245" spans="2:5" s="25" customFormat="1" ht="14.25">
      <c r="B245" s="26"/>
      <c r="C245" s="26"/>
      <c r="D245" s="128"/>
      <c r="E245" s="128"/>
    </row>
    <row r="246" spans="2:5" s="25" customFormat="1" ht="14.25">
      <c r="B246" s="26"/>
      <c r="C246" s="26"/>
      <c r="D246" s="128"/>
      <c r="E246" s="128"/>
    </row>
    <row r="247" spans="2:5" s="25" customFormat="1" ht="14.25">
      <c r="B247" s="26"/>
      <c r="C247" s="26"/>
      <c r="D247" s="128"/>
      <c r="E247" s="128"/>
    </row>
    <row r="248" spans="2:5" s="25" customFormat="1" ht="14.25">
      <c r="B248" s="26"/>
      <c r="C248" s="26"/>
      <c r="D248" s="128"/>
      <c r="E248" s="128"/>
    </row>
    <row r="249" spans="2:5" s="25" customFormat="1" ht="14.25">
      <c r="B249" s="26"/>
      <c r="C249" s="26"/>
      <c r="D249" s="128"/>
      <c r="E249" s="128"/>
    </row>
    <row r="250" spans="2:5" s="25" customFormat="1" ht="14.25">
      <c r="B250" s="26"/>
      <c r="C250" s="26"/>
      <c r="D250" s="128"/>
      <c r="E250" s="128"/>
    </row>
    <row r="251" spans="2:5" s="25" customFormat="1" ht="14.25">
      <c r="B251" s="26"/>
      <c r="C251" s="26"/>
      <c r="D251" s="128"/>
      <c r="E251" s="128"/>
    </row>
    <row r="252" spans="2:5" s="25" customFormat="1" ht="14.25">
      <c r="B252" s="26"/>
      <c r="C252" s="26"/>
      <c r="D252" s="128"/>
      <c r="E252" s="128"/>
    </row>
    <row r="253" spans="2:5" s="25" customFormat="1" ht="14.25">
      <c r="B253" s="26"/>
      <c r="C253" s="26"/>
      <c r="D253" s="128"/>
      <c r="E253" s="128"/>
    </row>
    <row r="254" spans="2:5" s="25" customFormat="1" ht="14.25">
      <c r="B254" s="26"/>
      <c r="C254" s="26"/>
      <c r="D254" s="128"/>
      <c r="E254" s="128"/>
    </row>
    <row r="255" spans="2:5" s="25" customFormat="1" ht="14.25">
      <c r="B255" s="26"/>
      <c r="C255" s="26"/>
      <c r="D255" s="128"/>
      <c r="E255" s="128"/>
    </row>
    <row r="256" spans="2:5" s="25" customFormat="1" ht="14.25">
      <c r="B256" s="26"/>
      <c r="C256" s="26"/>
      <c r="D256" s="128"/>
      <c r="E256" s="128"/>
    </row>
    <row r="257" spans="2:5" s="25" customFormat="1" ht="14.25">
      <c r="B257" s="26"/>
      <c r="C257" s="26"/>
      <c r="D257" s="128"/>
      <c r="E257" s="128"/>
    </row>
    <row r="258" spans="2:5" s="25" customFormat="1" ht="14.25">
      <c r="B258" s="26"/>
      <c r="C258" s="26"/>
      <c r="D258" s="128"/>
      <c r="E258" s="128"/>
    </row>
    <row r="259" spans="2:5" s="25" customFormat="1" ht="14.25">
      <c r="B259" s="26"/>
      <c r="C259" s="26"/>
      <c r="D259" s="128"/>
      <c r="E259" s="128"/>
    </row>
    <row r="260" spans="2:5" s="25" customFormat="1" ht="14.25">
      <c r="B260" s="26"/>
      <c r="C260" s="26"/>
      <c r="D260" s="128"/>
      <c r="E260" s="128"/>
    </row>
    <row r="261" spans="2:5" s="25" customFormat="1" ht="14.25">
      <c r="B261" s="26"/>
      <c r="C261" s="26"/>
      <c r="D261" s="128"/>
      <c r="E261" s="128"/>
    </row>
    <row r="262" spans="2:5" s="25" customFormat="1" ht="14.25">
      <c r="B262" s="26"/>
      <c r="C262" s="26"/>
      <c r="D262" s="128"/>
      <c r="E262" s="128"/>
    </row>
    <row r="263" spans="2:5" s="25" customFormat="1" ht="14.25">
      <c r="B263" s="26"/>
      <c r="C263" s="26"/>
      <c r="D263" s="128"/>
      <c r="E263" s="128"/>
    </row>
    <row r="264" spans="2:5" s="25" customFormat="1" ht="14.25">
      <c r="B264" s="26"/>
      <c r="C264" s="26"/>
      <c r="D264" s="128"/>
      <c r="E264" s="128"/>
    </row>
    <row r="265" spans="2:5" s="25" customFormat="1" ht="14.25">
      <c r="B265" s="26"/>
      <c r="C265" s="26"/>
      <c r="D265" s="128"/>
      <c r="E265" s="128"/>
    </row>
    <row r="266" spans="2:5" s="25" customFormat="1" ht="14.25">
      <c r="B266" s="26"/>
      <c r="C266" s="26"/>
      <c r="D266" s="128"/>
      <c r="E266" s="128"/>
    </row>
    <row r="267" spans="2:5" s="25" customFormat="1" ht="14.25">
      <c r="B267" s="26"/>
      <c r="C267" s="26"/>
      <c r="D267" s="128"/>
      <c r="E267" s="128"/>
    </row>
    <row r="268" spans="2:5" s="25" customFormat="1" ht="14.25">
      <c r="B268" s="26"/>
      <c r="C268" s="26"/>
      <c r="D268" s="128"/>
      <c r="E268" s="128"/>
    </row>
    <row r="269" spans="2:5" s="25" customFormat="1" ht="14.25">
      <c r="B269" s="26"/>
      <c r="C269" s="26"/>
      <c r="D269" s="128"/>
      <c r="E269" s="128"/>
    </row>
    <row r="270" spans="2:5" s="25" customFormat="1" ht="14.25">
      <c r="B270" s="26"/>
      <c r="C270" s="26"/>
      <c r="D270" s="128"/>
      <c r="E270" s="128"/>
    </row>
    <row r="271" spans="2:5" s="25" customFormat="1" ht="14.25">
      <c r="B271" s="26"/>
      <c r="C271" s="26"/>
      <c r="D271" s="128"/>
      <c r="E271" s="128"/>
    </row>
    <row r="272" spans="2:5" s="25" customFormat="1" ht="14.25">
      <c r="B272" s="26"/>
      <c r="C272" s="26"/>
      <c r="D272" s="128"/>
      <c r="E272" s="128"/>
    </row>
    <row r="273" spans="2:5" s="25" customFormat="1" ht="14.25">
      <c r="B273" s="26"/>
      <c r="C273" s="26"/>
      <c r="D273" s="128"/>
      <c r="E273" s="128"/>
    </row>
    <row r="274" spans="2:5" s="25" customFormat="1" ht="14.25">
      <c r="B274" s="26"/>
      <c r="C274" s="26"/>
      <c r="D274" s="128"/>
      <c r="E274" s="128"/>
    </row>
    <row r="275" spans="2:5" s="25" customFormat="1" ht="14.25">
      <c r="B275" s="26"/>
      <c r="C275" s="26"/>
      <c r="D275" s="128"/>
      <c r="E275" s="128"/>
    </row>
    <row r="276" spans="2:5" s="25" customFormat="1" ht="14.25">
      <c r="B276" s="26"/>
      <c r="C276" s="26"/>
      <c r="D276" s="128"/>
      <c r="E276" s="128"/>
    </row>
    <row r="277" spans="2:5" s="25" customFormat="1" ht="14.25">
      <c r="B277" s="26"/>
      <c r="C277" s="26"/>
      <c r="D277" s="128"/>
      <c r="E277" s="128"/>
    </row>
    <row r="278" spans="2:5" s="25" customFormat="1" ht="14.25">
      <c r="B278" s="26"/>
      <c r="C278" s="26"/>
      <c r="D278" s="128"/>
      <c r="E278" s="128"/>
    </row>
    <row r="279" spans="2:5" s="25" customFormat="1" ht="14.25">
      <c r="B279" s="26"/>
      <c r="C279" s="26"/>
      <c r="D279" s="128"/>
      <c r="E279" s="128"/>
    </row>
    <row r="280" spans="2:5" s="25" customFormat="1" ht="14.25">
      <c r="B280" s="26"/>
      <c r="C280" s="26"/>
      <c r="D280" s="128"/>
      <c r="E280" s="128"/>
    </row>
    <row r="281" spans="2:5" s="25" customFormat="1" ht="14.25">
      <c r="B281" s="26"/>
      <c r="C281" s="26"/>
      <c r="D281" s="128"/>
      <c r="E281" s="128"/>
    </row>
    <row r="282" spans="2:5" s="25" customFormat="1" ht="14.25">
      <c r="B282" s="26"/>
      <c r="C282" s="26"/>
      <c r="D282" s="128"/>
      <c r="E282" s="128"/>
    </row>
    <row r="283" spans="2:5" s="25" customFormat="1" ht="14.25">
      <c r="B283" s="26"/>
      <c r="C283" s="26"/>
      <c r="D283" s="128"/>
      <c r="E283" s="128"/>
    </row>
    <row r="284" spans="2:5" s="25" customFormat="1" ht="14.25">
      <c r="B284" s="26"/>
      <c r="C284" s="26"/>
      <c r="D284" s="128"/>
      <c r="E284" s="128"/>
    </row>
    <row r="285" spans="2:5" s="25" customFormat="1" ht="14.25">
      <c r="B285" s="26"/>
      <c r="C285" s="26"/>
      <c r="D285" s="128"/>
      <c r="E285" s="128"/>
    </row>
    <row r="286" spans="2:5" s="25" customFormat="1" ht="14.25">
      <c r="B286" s="26"/>
      <c r="C286" s="26"/>
      <c r="D286" s="128"/>
      <c r="E286" s="128"/>
    </row>
    <row r="287" spans="2:5" s="25" customFormat="1" ht="14.25">
      <c r="B287" s="26"/>
      <c r="C287" s="26"/>
      <c r="D287" s="128"/>
      <c r="E287" s="128"/>
    </row>
    <row r="288" spans="2:5" s="25" customFormat="1" ht="14.25">
      <c r="B288" s="26"/>
      <c r="C288" s="26"/>
      <c r="D288" s="128"/>
      <c r="E288" s="128"/>
    </row>
    <row r="289" spans="2:5" s="25" customFormat="1" ht="14.25">
      <c r="B289" s="26"/>
      <c r="C289" s="26"/>
      <c r="D289" s="128"/>
      <c r="E289" s="128"/>
    </row>
    <row r="290" spans="2:5" s="25" customFormat="1" ht="14.25">
      <c r="B290" s="26"/>
      <c r="C290" s="26"/>
      <c r="D290" s="128"/>
      <c r="E290" s="128"/>
    </row>
    <row r="291" spans="2:5" s="25" customFormat="1" ht="14.25">
      <c r="B291" s="26"/>
      <c r="C291" s="26"/>
      <c r="D291" s="128"/>
      <c r="E291" s="128"/>
    </row>
    <row r="292" spans="2:5" s="25" customFormat="1" ht="14.25">
      <c r="B292" s="26"/>
      <c r="C292" s="26"/>
      <c r="D292" s="128"/>
      <c r="E292" s="128"/>
    </row>
    <row r="293" spans="2:5" s="25" customFormat="1" ht="14.25">
      <c r="B293" s="26"/>
      <c r="C293" s="26"/>
      <c r="D293" s="128"/>
      <c r="E293" s="128"/>
    </row>
    <row r="294" spans="2:5" s="25" customFormat="1" ht="14.25">
      <c r="B294" s="26"/>
      <c r="C294" s="26"/>
      <c r="D294" s="128"/>
      <c r="E294" s="128"/>
    </row>
    <row r="295" spans="2:5" s="25" customFormat="1" ht="14.25">
      <c r="B295" s="26"/>
      <c r="C295" s="26"/>
      <c r="D295" s="128"/>
      <c r="E295" s="128"/>
    </row>
    <row r="296" spans="2:5" s="25" customFormat="1" ht="14.25">
      <c r="B296" s="26"/>
      <c r="C296" s="26"/>
      <c r="D296" s="128"/>
      <c r="E296" s="128"/>
    </row>
    <row r="297" spans="2:5" s="25" customFormat="1" ht="14.25">
      <c r="B297" s="26"/>
      <c r="C297" s="26"/>
      <c r="D297" s="128"/>
      <c r="E297" s="128"/>
    </row>
    <row r="298" spans="2:5" s="25" customFormat="1" ht="14.25">
      <c r="B298" s="26"/>
      <c r="C298" s="26"/>
      <c r="D298" s="128"/>
      <c r="E298" s="128"/>
    </row>
    <row r="299" spans="2:5" s="25" customFormat="1" ht="14.25">
      <c r="B299" s="26"/>
      <c r="C299" s="26"/>
      <c r="D299" s="128"/>
      <c r="E299" s="128"/>
    </row>
    <row r="300" spans="2:5" s="25" customFormat="1" ht="14.25">
      <c r="B300" s="26"/>
      <c r="C300" s="26"/>
      <c r="D300" s="128"/>
      <c r="E300" s="128"/>
    </row>
    <row r="301" spans="2:5" s="25" customFormat="1" ht="14.25">
      <c r="B301" s="26"/>
      <c r="C301" s="26"/>
      <c r="D301" s="128"/>
      <c r="E301" s="128"/>
    </row>
    <row r="302" spans="2:5" s="25" customFormat="1" ht="14.25">
      <c r="B302" s="26"/>
      <c r="C302" s="26"/>
      <c r="D302" s="128"/>
      <c r="E302" s="128"/>
    </row>
    <row r="303" spans="2:5" s="25" customFormat="1" ht="14.25">
      <c r="B303" s="26"/>
      <c r="C303" s="26"/>
      <c r="D303" s="128"/>
      <c r="E303" s="128"/>
    </row>
    <row r="304" spans="2:5" s="25" customFormat="1" ht="14.25">
      <c r="B304" s="26"/>
      <c r="C304" s="26"/>
      <c r="D304" s="128"/>
      <c r="E304" s="128"/>
    </row>
    <row r="305" spans="2:5" s="25" customFormat="1" ht="14.25">
      <c r="B305" s="26"/>
      <c r="C305" s="26"/>
      <c r="D305" s="128"/>
      <c r="E305" s="128"/>
    </row>
    <row r="306" spans="2:5" s="25" customFormat="1" ht="14.25">
      <c r="B306" s="26"/>
      <c r="C306" s="26"/>
      <c r="D306" s="128"/>
      <c r="E306" s="128"/>
    </row>
    <row r="307" spans="2:5" s="25" customFormat="1" ht="14.25">
      <c r="B307" s="26"/>
      <c r="C307" s="26"/>
      <c r="D307" s="128"/>
      <c r="E307" s="128"/>
    </row>
    <row r="308" spans="2:5" s="25" customFormat="1" ht="14.25">
      <c r="B308" s="26"/>
      <c r="C308" s="26"/>
      <c r="D308" s="128"/>
      <c r="E308" s="128"/>
    </row>
    <row r="309" spans="2:5" s="25" customFormat="1" ht="14.25">
      <c r="B309" s="26"/>
      <c r="C309" s="26"/>
      <c r="D309" s="128"/>
      <c r="E309" s="128"/>
    </row>
    <row r="310" spans="2:5" s="25" customFormat="1" ht="14.25">
      <c r="B310" s="26"/>
      <c r="C310" s="26"/>
      <c r="D310" s="128"/>
      <c r="E310" s="128"/>
    </row>
    <row r="311" spans="2:5" s="25" customFormat="1" ht="14.25">
      <c r="B311" s="26"/>
      <c r="C311" s="26"/>
      <c r="D311" s="128"/>
      <c r="E311" s="128"/>
    </row>
    <row r="312" spans="2:5" s="25" customFormat="1" ht="14.25">
      <c r="B312" s="26"/>
      <c r="C312" s="26"/>
      <c r="D312" s="128"/>
      <c r="E312" s="128"/>
    </row>
    <row r="313" spans="2:5" s="25" customFormat="1" ht="14.25">
      <c r="B313" s="26"/>
      <c r="C313" s="26"/>
      <c r="D313" s="128"/>
      <c r="E313" s="128"/>
    </row>
    <row r="314" spans="2:5" s="25" customFormat="1" ht="14.25">
      <c r="B314" s="26"/>
      <c r="C314" s="26"/>
      <c r="D314" s="128"/>
      <c r="E314" s="128"/>
    </row>
    <row r="315" spans="2:5" s="25" customFormat="1" ht="14.25">
      <c r="B315" s="26"/>
      <c r="C315" s="26"/>
      <c r="D315" s="128"/>
      <c r="E315" s="128"/>
    </row>
    <row r="316" spans="2:5" s="25" customFormat="1" ht="14.25">
      <c r="B316" s="26"/>
      <c r="C316" s="26"/>
      <c r="D316" s="128"/>
      <c r="E316" s="128"/>
    </row>
    <row r="317" spans="2:5" s="25" customFormat="1" ht="14.25">
      <c r="B317" s="26"/>
      <c r="C317" s="26"/>
      <c r="D317" s="128"/>
      <c r="E317" s="128"/>
    </row>
    <row r="318" spans="2:5" s="25" customFormat="1" ht="14.25">
      <c r="B318" s="26"/>
      <c r="C318" s="26"/>
      <c r="D318" s="128"/>
      <c r="E318" s="128"/>
    </row>
    <row r="319" spans="2:5" s="25" customFormat="1" ht="14.25">
      <c r="B319" s="26"/>
      <c r="C319" s="26"/>
      <c r="D319" s="128"/>
      <c r="E319" s="128"/>
    </row>
    <row r="320" spans="2:5" s="25" customFormat="1" ht="14.25">
      <c r="B320" s="26"/>
      <c r="C320" s="26"/>
      <c r="D320" s="128"/>
      <c r="E320" s="128"/>
    </row>
    <row r="321" spans="2:5" s="25" customFormat="1" ht="14.25">
      <c r="B321" s="26"/>
      <c r="C321" s="26"/>
      <c r="D321" s="128"/>
      <c r="E321" s="128"/>
    </row>
    <row r="322" spans="2:5" s="25" customFormat="1" ht="14.25">
      <c r="B322" s="26"/>
      <c r="C322" s="26"/>
      <c r="D322" s="128"/>
      <c r="E322" s="128"/>
    </row>
    <row r="323" spans="2:5" s="25" customFormat="1" ht="14.25">
      <c r="B323" s="26"/>
      <c r="C323" s="26"/>
      <c r="D323" s="128"/>
      <c r="E323" s="128"/>
    </row>
    <row r="324" spans="2:5" s="25" customFormat="1" ht="14.25">
      <c r="B324" s="26"/>
      <c r="C324" s="26"/>
      <c r="D324" s="128"/>
      <c r="E324" s="128"/>
    </row>
    <row r="325" spans="2:5" s="25" customFormat="1" ht="14.25">
      <c r="B325" s="26"/>
      <c r="C325" s="26"/>
      <c r="D325" s="128"/>
      <c r="E325" s="128"/>
    </row>
    <row r="326" spans="2:5" s="25" customFormat="1" ht="14.25">
      <c r="B326" s="26"/>
      <c r="C326" s="26"/>
      <c r="D326" s="128"/>
      <c r="E326" s="128"/>
    </row>
    <row r="327" spans="2:5" s="25" customFormat="1" ht="14.25">
      <c r="B327" s="26"/>
      <c r="C327" s="26"/>
      <c r="D327" s="128"/>
      <c r="E327" s="128"/>
    </row>
    <row r="328" spans="2:5" s="25" customFormat="1" ht="14.25">
      <c r="B328" s="26"/>
      <c r="C328" s="26"/>
      <c r="D328" s="128"/>
      <c r="E328" s="128"/>
    </row>
    <row r="329" spans="2:5" s="25" customFormat="1" ht="14.25">
      <c r="B329" s="26"/>
      <c r="C329" s="26"/>
      <c r="D329" s="128"/>
      <c r="E329" s="128"/>
    </row>
    <row r="330" spans="2:5" s="25" customFormat="1" ht="14.25">
      <c r="B330" s="26"/>
      <c r="C330" s="26"/>
      <c r="D330" s="128"/>
      <c r="E330" s="128"/>
    </row>
    <row r="331" spans="2:5" s="25" customFormat="1" ht="14.25">
      <c r="B331" s="26"/>
      <c r="C331" s="26"/>
      <c r="D331" s="128"/>
      <c r="E331" s="128"/>
    </row>
    <row r="332" spans="2:5" s="25" customFormat="1" ht="14.25">
      <c r="B332" s="26"/>
      <c r="C332" s="26"/>
      <c r="D332" s="128"/>
      <c r="E332" s="128"/>
    </row>
    <row r="333" spans="2:5" s="25" customFormat="1" ht="14.25">
      <c r="B333" s="26"/>
      <c r="C333" s="26"/>
      <c r="D333" s="128"/>
      <c r="E333" s="128"/>
    </row>
    <row r="334" spans="2:5" s="25" customFormat="1" ht="14.25">
      <c r="B334" s="26"/>
      <c r="C334" s="26"/>
      <c r="D334" s="128"/>
      <c r="E334" s="128"/>
    </row>
    <row r="335" spans="2:5" s="25" customFormat="1" ht="14.25">
      <c r="B335" s="26"/>
      <c r="C335" s="26"/>
      <c r="D335" s="128"/>
      <c r="E335" s="128"/>
    </row>
    <row r="336" spans="2:5" s="25" customFormat="1" ht="14.25">
      <c r="B336" s="26"/>
      <c r="C336" s="26"/>
      <c r="D336" s="128"/>
      <c r="E336" s="128"/>
    </row>
    <row r="337" spans="2:5" s="25" customFormat="1" ht="14.25">
      <c r="B337" s="26"/>
      <c r="C337" s="26"/>
      <c r="D337" s="128"/>
      <c r="E337" s="128"/>
    </row>
    <row r="338" spans="2:5" s="25" customFormat="1" ht="14.25">
      <c r="B338" s="26"/>
      <c r="C338" s="26"/>
      <c r="D338" s="128"/>
      <c r="E338" s="128"/>
    </row>
    <row r="339" spans="2:5" s="25" customFormat="1" ht="14.25">
      <c r="B339" s="26"/>
      <c r="C339" s="26"/>
      <c r="D339" s="128"/>
      <c r="E339" s="128"/>
    </row>
    <row r="340" spans="2:5" s="25" customFormat="1" ht="14.25">
      <c r="B340" s="26"/>
      <c r="C340" s="26"/>
      <c r="D340" s="128"/>
      <c r="E340" s="128"/>
    </row>
    <row r="341" spans="2:5" s="25" customFormat="1" ht="14.25">
      <c r="B341" s="26"/>
      <c r="C341" s="26"/>
      <c r="D341" s="128"/>
      <c r="E341" s="128"/>
    </row>
    <row r="342" spans="2:5" s="25" customFormat="1" ht="14.25">
      <c r="B342" s="26"/>
      <c r="C342" s="26"/>
      <c r="D342" s="128"/>
      <c r="E342" s="128"/>
    </row>
    <row r="343" spans="2:5" s="25" customFormat="1" ht="14.25">
      <c r="B343" s="26"/>
      <c r="C343" s="26"/>
      <c r="D343" s="128"/>
      <c r="E343" s="128"/>
    </row>
    <row r="344" spans="2:5" s="25" customFormat="1" ht="14.25">
      <c r="B344" s="26"/>
      <c r="C344" s="26"/>
      <c r="D344" s="128"/>
      <c r="E344" s="128"/>
    </row>
    <row r="345" spans="2:5" s="25" customFormat="1" ht="14.25">
      <c r="B345" s="26"/>
      <c r="C345" s="26"/>
      <c r="D345" s="128"/>
      <c r="E345" s="128"/>
    </row>
    <row r="346" spans="2:5" s="25" customFormat="1" ht="14.25">
      <c r="B346" s="26"/>
      <c r="C346" s="26"/>
      <c r="D346" s="128"/>
      <c r="E346" s="128"/>
    </row>
    <row r="347" spans="2:5" s="25" customFormat="1" ht="14.25">
      <c r="B347" s="26"/>
      <c r="C347" s="26"/>
      <c r="D347" s="128"/>
      <c r="E347" s="128"/>
    </row>
    <row r="348" spans="2:5" s="25" customFormat="1" ht="14.25">
      <c r="B348" s="26"/>
      <c r="C348" s="26"/>
      <c r="D348" s="128"/>
      <c r="E348" s="128"/>
    </row>
    <row r="349" spans="2:5" s="25" customFormat="1" ht="14.25">
      <c r="B349" s="26"/>
      <c r="C349" s="26"/>
      <c r="D349" s="128"/>
      <c r="E349" s="128"/>
    </row>
    <row r="350" spans="2:5" s="25" customFormat="1" ht="14.25">
      <c r="B350" s="26"/>
      <c r="C350" s="26"/>
      <c r="D350" s="128"/>
      <c r="E350" s="128"/>
    </row>
    <row r="351" spans="2:5" s="25" customFormat="1" ht="14.25">
      <c r="B351" s="26"/>
      <c r="C351" s="26"/>
      <c r="D351" s="128"/>
      <c r="E351" s="128"/>
    </row>
    <row r="352" spans="2:5" s="25" customFormat="1" ht="14.25">
      <c r="B352" s="26"/>
      <c r="C352" s="26"/>
      <c r="D352" s="128"/>
      <c r="E352" s="128"/>
    </row>
    <row r="353" spans="2:5" s="25" customFormat="1" ht="14.25">
      <c r="B353" s="26"/>
      <c r="C353" s="26"/>
      <c r="D353" s="128"/>
      <c r="E353" s="128"/>
    </row>
    <row r="354" spans="2:5" s="25" customFormat="1" ht="14.25">
      <c r="B354" s="26"/>
      <c r="C354" s="26"/>
      <c r="D354" s="128"/>
      <c r="E354" s="128"/>
    </row>
    <row r="355" spans="2:5" s="25" customFormat="1" ht="14.25">
      <c r="B355" s="26"/>
      <c r="C355" s="26"/>
      <c r="D355" s="128"/>
      <c r="E355" s="128"/>
    </row>
    <row r="356" spans="2:5" s="25" customFormat="1" ht="14.25">
      <c r="B356" s="26"/>
      <c r="C356" s="26"/>
      <c r="D356" s="128"/>
      <c r="E356" s="128"/>
    </row>
    <row r="357" spans="2:5" s="25" customFormat="1" ht="14.25">
      <c r="B357" s="26"/>
      <c r="C357" s="26"/>
      <c r="D357" s="128"/>
      <c r="E357" s="128"/>
    </row>
    <row r="358" spans="2:5" s="25" customFormat="1" ht="14.25">
      <c r="B358" s="26"/>
      <c r="C358" s="26"/>
      <c r="D358" s="128"/>
      <c r="E358" s="128"/>
    </row>
    <row r="359" spans="2:5" s="25" customFormat="1" ht="14.25">
      <c r="B359" s="26"/>
      <c r="C359" s="26"/>
      <c r="D359" s="128"/>
      <c r="E359" s="128"/>
    </row>
    <row r="360" spans="2:5" s="25" customFormat="1" ht="14.25">
      <c r="B360" s="26"/>
      <c r="C360" s="26"/>
      <c r="D360" s="128"/>
      <c r="E360" s="128"/>
    </row>
    <row r="361" spans="2:5" s="25" customFormat="1" ht="14.25">
      <c r="B361" s="26"/>
      <c r="C361" s="26"/>
      <c r="D361" s="128"/>
      <c r="E361" s="128"/>
    </row>
    <row r="362" spans="2:5" s="25" customFormat="1" ht="14.25">
      <c r="B362" s="26"/>
      <c r="C362" s="26"/>
      <c r="D362" s="128"/>
      <c r="E362" s="128"/>
    </row>
    <row r="363" spans="2:5" s="25" customFormat="1" ht="14.25">
      <c r="B363" s="26"/>
      <c r="C363" s="26"/>
      <c r="D363" s="128"/>
      <c r="E363" s="128"/>
    </row>
    <row r="364" spans="2:5" s="25" customFormat="1" ht="14.25">
      <c r="B364" s="26"/>
      <c r="C364" s="26"/>
      <c r="D364" s="128"/>
      <c r="E364" s="128"/>
    </row>
    <row r="365" spans="2:5" s="25" customFormat="1" ht="14.25">
      <c r="B365" s="26"/>
      <c r="C365" s="26"/>
      <c r="D365" s="128"/>
      <c r="E365" s="128"/>
    </row>
    <row r="366" spans="2:5" s="25" customFormat="1" ht="14.25">
      <c r="B366" s="26"/>
      <c r="C366" s="26"/>
      <c r="D366" s="128"/>
      <c r="E366" s="128"/>
    </row>
  </sheetData>
  <phoneticPr fontId="0" type="noConversion"/>
  <conditionalFormatting sqref="D112:D65530 E41 E18:E21 D1:D21 E28:E33 D22:E27 E68 E72 D73:D94 D84:E91 D28:D71 E43:E57">
    <cfRule type="cellIs" dxfId="366" priority="45" stopIfTrue="1" operator="equal">
      <formula>0</formula>
    </cfRule>
  </conditionalFormatting>
  <conditionalFormatting sqref="D110:D111 D95:D107">
    <cfRule type="cellIs" dxfId="365" priority="26" stopIfTrue="1" operator="equal">
      <formula>0</formula>
    </cfRule>
  </conditionalFormatting>
  <conditionalFormatting sqref="D108:D109">
    <cfRule type="cellIs" dxfId="364" priority="25" stopIfTrue="1" operator="equal">
      <formula>0</formula>
    </cfRule>
  </conditionalFormatting>
  <conditionalFormatting sqref="E100">
    <cfRule type="cellIs" dxfId="363" priority="21" stopIfTrue="1" operator="equal">
      <formula>0</formula>
    </cfRule>
  </conditionalFormatting>
  <conditionalFormatting sqref="E102">
    <cfRule type="cellIs" dxfId="362" priority="20" stopIfTrue="1" operator="equal">
      <formula>0</formula>
    </cfRule>
  </conditionalFormatting>
  <conditionalFormatting sqref="E104">
    <cfRule type="cellIs" dxfId="361" priority="19" stopIfTrue="1" operator="equal">
      <formula>0</formula>
    </cfRule>
  </conditionalFormatting>
  <conditionalFormatting sqref="E106">
    <cfRule type="cellIs" dxfId="360" priority="18" stopIfTrue="1" operator="equal">
      <formula>0</formula>
    </cfRule>
  </conditionalFormatting>
  <conditionalFormatting sqref="E108">
    <cfRule type="cellIs" dxfId="359" priority="17" stopIfTrue="1" operator="equal">
      <formula>0</formula>
    </cfRule>
  </conditionalFormatting>
  <conditionalFormatting sqref="D1:E1048576">
    <cfRule type="cellIs" dxfId="358" priority="1" operator="equal">
      <formula>0</formula>
    </cfRule>
  </conditionalFormatting>
  <pageMargins left="0.98425196850393704" right="0.19685039370078741" top="0.39370078740157483" bottom="0.86614173228346458" header="0.39370078740157483" footer="0.55118110236220474"/>
  <pageSetup paperSize="9" orientation="landscape" horizontalDpi="360" verticalDpi="360" r:id="rId1"/>
  <headerFooter alignWithMargins="0">
    <oddFooter>&amp;L&amp;"Arial CE,Običajno"&amp;10      &amp;F&amp;R&amp;"Arial CE,Običajno"&amp;10&amp;A stran &amp;P/&amp;N</oddFooter>
  </headerFooter>
  <rowBreaks count="3" manualBreakCount="3">
    <brk id="13" max="5" man="1"/>
    <brk id="37" max="5" man="1"/>
    <brk id="7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6"/>
  <sheetViews>
    <sheetView view="pageBreakPreview" zoomScale="77" zoomScaleNormal="115" zoomScaleSheetLayoutView="77" workbookViewId="0">
      <pane ySplit="4" topLeftCell="A404" activePane="bottomLeft" state="frozen"/>
      <selection pane="bottomLeft" activeCell="J430" sqref="J430"/>
    </sheetView>
  </sheetViews>
  <sheetFormatPr defaultRowHeight="15"/>
  <cols>
    <col min="1" max="1" width="10.7109375" style="2" customWidth="1"/>
    <col min="2" max="2" width="38.7109375" style="80" customWidth="1"/>
    <col min="3" max="3" width="15.7109375" style="74" customWidth="1"/>
    <col min="4" max="4" width="15.85546875" style="90" customWidth="1"/>
    <col min="5" max="5" width="11.85546875" style="95" customWidth="1"/>
    <col min="6" max="6" width="15.7109375" style="95" customWidth="1"/>
    <col min="7" max="7" width="16.42578125" style="96" customWidth="1"/>
    <col min="8" max="8" width="2.85546875" style="56" customWidth="1"/>
    <col min="9" max="9" width="11" style="143" bestFit="1" customWidth="1"/>
    <col min="10" max="10" width="14" style="146" bestFit="1" customWidth="1"/>
    <col min="11" max="11" width="11" style="143" bestFit="1" customWidth="1"/>
    <col min="12" max="14" width="9.85546875" style="56" bestFit="1" customWidth="1"/>
    <col min="15" max="16384" width="9.140625" style="56"/>
  </cols>
  <sheetData>
    <row r="1" spans="1:11" s="55" customFormat="1" ht="14.25" customHeight="1">
      <c r="A1" s="292" t="s">
        <v>20</v>
      </c>
      <c r="B1" s="293"/>
      <c r="C1" s="293"/>
      <c r="D1" s="293"/>
      <c r="E1" s="293"/>
      <c r="F1" s="294"/>
      <c r="G1" s="94"/>
      <c r="H1" s="54"/>
      <c r="I1" s="144"/>
      <c r="J1" s="145"/>
      <c r="K1" s="144"/>
    </row>
    <row r="2" spans="1:11" s="55" customFormat="1" ht="7.5" customHeight="1">
      <c r="A2" s="295" t="s">
        <v>21</v>
      </c>
      <c r="B2" s="296"/>
      <c r="C2" s="296"/>
      <c r="D2" s="296"/>
      <c r="E2" s="296"/>
      <c r="F2" s="297"/>
      <c r="G2" s="94"/>
      <c r="H2" s="54"/>
      <c r="I2" s="144"/>
      <c r="J2" s="145"/>
      <c r="K2" s="144"/>
    </row>
    <row r="3" spans="1:11" ht="9.75" customHeight="1">
      <c r="A3" s="136" t="s">
        <v>22</v>
      </c>
      <c r="B3" s="125"/>
    </row>
    <row r="4" spans="1:11" s="85" customFormat="1" ht="38.25">
      <c r="A4" s="83" t="s">
        <v>14</v>
      </c>
      <c r="B4" s="84" t="s">
        <v>15</v>
      </c>
      <c r="C4" s="82" t="s">
        <v>51</v>
      </c>
      <c r="D4" s="97" t="s">
        <v>52</v>
      </c>
      <c r="E4" s="86" t="s">
        <v>16</v>
      </c>
      <c r="F4" s="87" t="s">
        <v>49</v>
      </c>
      <c r="G4" s="98" t="s">
        <v>50</v>
      </c>
      <c r="I4" s="147"/>
      <c r="J4" s="148"/>
      <c r="K4" s="147"/>
    </row>
    <row r="5" spans="1:11" ht="8.25" customHeight="1">
      <c r="B5" s="5"/>
      <c r="C5" s="9"/>
      <c r="D5" s="99"/>
      <c r="E5" s="100"/>
      <c r="F5" s="100"/>
      <c r="G5" s="101"/>
    </row>
    <row r="6" spans="1:11" s="255" customFormat="1" ht="18" customHeight="1">
      <c r="A6" s="247" t="s">
        <v>434</v>
      </c>
      <c r="B6" s="261" t="s">
        <v>435</v>
      </c>
      <c r="C6" s="252"/>
      <c r="D6" s="256"/>
      <c r="E6" s="257"/>
      <c r="F6" s="257"/>
      <c r="G6" s="258"/>
      <c r="I6" s="259"/>
      <c r="J6" s="260"/>
      <c r="K6" s="259"/>
    </row>
    <row r="7" spans="1:11" s="255" customFormat="1" ht="8.25" customHeight="1">
      <c r="A7" s="247"/>
      <c r="B7" s="248"/>
      <c r="C7" s="252"/>
      <c r="D7" s="256"/>
      <c r="E7" s="257"/>
      <c r="F7" s="257"/>
      <c r="G7" s="258"/>
      <c r="I7" s="259"/>
      <c r="J7" s="260"/>
      <c r="K7" s="259"/>
    </row>
    <row r="8" spans="1:11">
      <c r="A8" s="2" t="s">
        <v>5</v>
      </c>
      <c r="B8" s="16" t="s">
        <v>2</v>
      </c>
      <c r="E8" s="75"/>
      <c r="F8" s="75"/>
      <c r="G8" s="89"/>
    </row>
    <row r="9" spans="1:11" ht="187.5" customHeight="1">
      <c r="B9" s="284" t="s">
        <v>0</v>
      </c>
      <c r="C9" s="290"/>
      <c r="D9" s="92"/>
      <c r="E9" s="75"/>
      <c r="F9" s="75"/>
      <c r="G9" s="89"/>
    </row>
    <row r="10" spans="1:11" ht="117.75" customHeight="1">
      <c r="A10" s="2">
        <v>1.01</v>
      </c>
      <c r="B10" s="291" t="s">
        <v>99</v>
      </c>
      <c r="C10" s="291"/>
      <c r="D10" s="88"/>
      <c r="E10" s="75"/>
      <c r="F10" s="75"/>
      <c r="G10" s="89"/>
    </row>
    <row r="11" spans="1:11">
      <c r="A11" s="2" t="s">
        <v>73</v>
      </c>
      <c r="B11" s="80" t="s">
        <v>1</v>
      </c>
      <c r="C11" s="74">
        <v>1</v>
      </c>
      <c r="D11" s="90">
        <v>0</v>
      </c>
      <c r="E11" s="268"/>
      <c r="F11" s="75">
        <f>ROUND(C11*E11,2)</f>
        <v>0</v>
      </c>
      <c r="G11" s="89">
        <f>ROUND(D11*E11,2)</f>
        <v>0</v>
      </c>
    </row>
    <row r="12" spans="1:11">
      <c r="B12" s="279"/>
      <c r="C12" s="279"/>
      <c r="D12" s="91"/>
      <c r="E12" s="75"/>
      <c r="F12" s="75">
        <f>ROUND(C12*E12,2)</f>
        <v>0</v>
      </c>
      <c r="G12" s="89">
        <f t="shared" ref="G12:G42" si="0">ROUND(E12*F12,2)</f>
        <v>0</v>
      </c>
    </row>
    <row r="13" spans="1:11">
      <c r="E13" s="75"/>
      <c r="F13" s="75">
        <f>ROUND(C13*E13,2)</f>
        <v>0</v>
      </c>
      <c r="G13" s="89">
        <f t="shared" si="0"/>
        <v>0</v>
      </c>
    </row>
    <row r="14" spans="1:11" ht="87" customHeight="1">
      <c r="A14" s="2">
        <f>A10+0.01</f>
        <v>1.02</v>
      </c>
      <c r="B14" s="291" t="s">
        <v>98</v>
      </c>
      <c r="C14" s="276"/>
      <c r="D14" s="88"/>
      <c r="E14" s="75"/>
      <c r="F14" s="75"/>
      <c r="G14" s="89"/>
    </row>
    <row r="15" spans="1:11" ht="14.25" customHeight="1">
      <c r="A15" s="2" t="s">
        <v>73</v>
      </c>
      <c r="B15" s="140" t="s">
        <v>19</v>
      </c>
      <c r="C15" s="74">
        <v>1</v>
      </c>
      <c r="D15" s="90">
        <v>0</v>
      </c>
      <c r="E15" s="268"/>
      <c r="F15" s="75">
        <f>ROUND(C15*E15,2)</f>
        <v>0</v>
      </c>
      <c r="G15" s="89">
        <f>ROUND(D15*E15,2)</f>
        <v>0</v>
      </c>
    </row>
    <row r="16" spans="1:11">
      <c r="A16" s="2" t="s">
        <v>74</v>
      </c>
      <c r="B16" s="80" t="s">
        <v>19</v>
      </c>
      <c r="C16" s="74">
        <v>7</v>
      </c>
      <c r="D16" s="90">
        <v>0</v>
      </c>
      <c r="E16" s="268"/>
      <c r="F16" s="75">
        <f>ROUND(C16*E16,2)</f>
        <v>0</v>
      </c>
      <c r="G16" s="89">
        <f>ROUND(D16*E16,2)</f>
        <v>0</v>
      </c>
    </row>
    <row r="17" spans="1:11">
      <c r="A17" s="2" t="s">
        <v>75</v>
      </c>
      <c r="B17" s="140" t="s">
        <v>19</v>
      </c>
      <c r="C17" s="74">
        <v>7</v>
      </c>
      <c r="D17" s="90">
        <v>0</v>
      </c>
      <c r="E17" s="268"/>
      <c r="F17" s="75">
        <f t="shared" ref="F17:F18" si="1">ROUND(C17*E17,2)</f>
        <v>0</v>
      </c>
      <c r="G17" s="89">
        <f t="shared" ref="G17:G18" si="2">ROUND(D17*E17,2)</f>
        <v>0</v>
      </c>
    </row>
    <row r="18" spans="1:11">
      <c r="A18" s="2" t="s">
        <v>76</v>
      </c>
      <c r="B18" s="140" t="s">
        <v>19</v>
      </c>
      <c r="C18" s="74">
        <v>3</v>
      </c>
      <c r="D18" s="90">
        <v>0</v>
      </c>
      <c r="E18" s="268"/>
      <c r="F18" s="75">
        <f t="shared" si="1"/>
        <v>0</v>
      </c>
      <c r="G18" s="89">
        <f t="shared" si="2"/>
        <v>0</v>
      </c>
    </row>
    <row r="19" spans="1:11">
      <c r="A19" s="2" t="s">
        <v>78</v>
      </c>
      <c r="B19" s="159" t="s">
        <v>19</v>
      </c>
      <c r="C19" s="74">
        <v>3</v>
      </c>
      <c r="D19" s="90">
        <v>0</v>
      </c>
      <c r="E19" s="268"/>
      <c r="F19" s="75">
        <f t="shared" ref="F19" si="3">ROUND(C19*E19,2)</f>
        <v>0</v>
      </c>
      <c r="G19" s="89">
        <f t="shared" ref="G19" si="4">ROUND(D19*E19,2)</f>
        <v>0</v>
      </c>
    </row>
    <row r="20" spans="1:11">
      <c r="E20" s="75"/>
      <c r="F20" s="75">
        <f>ROUND(C20*E20,2)</f>
        <v>0</v>
      </c>
      <c r="G20" s="89">
        <f>ROUND(E20*F20,2)</f>
        <v>0</v>
      </c>
    </row>
    <row r="21" spans="1:11" s="78" customFormat="1" ht="98.25" customHeight="1">
      <c r="A21" s="2">
        <f>A14+0.01</f>
        <v>1.03</v>
      </c>
      <c r="B21" s="291" t="s">
        <v>225</v>
      </c>
      <c r="C21" s="276"/>
      <c r="D21" s="88"/>
      <c r="E21" s="75"/>
      <c r="F21" s="75"/>
      <c r="G21" s="89"/>
      <c r="I21" s="143"/>
      <c r="J21" s="146"/>
      <c r="K21" s="143"/>
    </row>
    <row r="22" spans="1:11" ht="14.25" customHeight="1">
      <c r="A22" s="2" t="s">
        <v>73</v>
      </c>
      <c r="B22" s="140" t="s">
        <v>72</v>
      </c>
      <c r="C22" s="74">
        <f>48.37+23.85+15.97</f>
        <v>88.19</v>
      </c>
      <c r="D22" s="90">
        <v>0</v>
      </c>
      <c r="E22" s="268"/>
      <c r="F22" s="75">
        <f>ROUND(C22*E22,2)</f>
        <v>0</v>
      </c>
      <c r="G22" s="89">
        <f>ROUND(D22*E22,2)</f>
        <v>0</v>
      </c>
    </row>
    <row r="23" spans="1:11">
      <c r="A23" s="2" t="s">
        <v>74</v>
      </c>
      <c r="B23" s="140" t="s">
        <v>72</v>
      </c>
      <c r="C23" s="74">
        <v>71.099999999999994</v>
      </c>
      <c r="D23" s="90">
        <v>0</v>
      </c>
      <c r="E23" s="268"/>
      <c r="F23" s="75">
        <f>ROUND(C23*E23,2)</f>
        <v>0</v>
      </c>
      <c r="G23" s="89">
        <f>ROUND(D23*E23,2)</f>
        <v>0</v>
      </c>
    </row>
    <row r="24" spans="1:11">
      <c r="A24" s="2" t="s">
        <v>75</v>
      </c>
      <c r="B24" s="140" t="s">
        <v>72</v>
      </c>
      <c r="C24" s="74">
        <v>69.94</v>
      </c>
      <c r="D24" s="90">
        <v>0</v>
      </c>
      <c r="E24" s="268"/>
      <c r="F24" s="75">
        <f t="shared" ref="F24:F33" si="5">ROUND(C24*E24,2)</f>
        <v>0</v>
      </c>
      <c r="G24" s="89">
        <f t="shared" ref="G24:G33" si="6">ROUND(D24*E24,2)</f>
        <v>0</v>
      </c>
    </row>
    <row r="25" spans="1:11">
      <c r="A25" s="2" t="s">
        <v>76</v>
      </c>
      <c r="B25" s="140" t="s">
        <v>72</v>
      </c>
      <c r="C25" s="74">
        <v>33.119999999999997</v>
      </c>
      <c r="D25" s="90">
        <v>0</v>
      </c>
      <c r="E25" s="268"/>
      <c r="F25" s="75">
        <f t="shared" si="5"/>
        <v>0</v>
      </c>
      <c r="G25" s="89">
        <f t="shared" si="6"/>
        <v>0</v>
      </c>
    </row>
    <row r="26" spans="1:11">
      <c r="A26" s="2" t="s">
        <v>77</v>
      </c>
      <c r="B26" s="140" t="s">
        <v>72</v>
      </c>
      <c r="C26" s="74">
        <v>94.94</v>
      </c>
      <c r="D26" s="90">
        <v>0</v>
      </c>
      <c r="E26" s="268"/>
      <c r="F26" s="75">
        <f t="shared" si="5"/>
        <v>0</v>
      </c>
      <c r="G26" s="89">
        <f t="shared" si="6"/>
        <v>0</v>
      </c>
    </row>
    <row r="27" spans="1:11">
      <c r="A27" s="2" t="s">
        <v>78</v>
      </c>
      <c r="B27" s="140" t="s">
        <v>72</v>
      </c>
      <c r="C27" s="74">
        <v>40.56</v>
      </c>
      <c r="D27" s="90">
        <v>0</v>
      </c>
      <c r="E27" s="268"/>
      <c r="F27" s="75">
        <f t="shared" si="5"/>
        <v>0</v>
      </c>
      <c r="G27" s="89">
        <f t="shared" si="6"/>
        <v>0</v>
      </c>
    </row>
    <row r="28" spans="1:11">
      <c r="A28" s="2" t="s">
        <v>79</v>
      </c>
      <c r="B28" s="140" t="s">
        <v>72</v>
      </c>
      <c r="C28" s="74">
        <v>74.27</v>
      </c>
      <c r="D28" s="90">
        <v>0</v>
      </c>
      <c r="E28" s="268"/>
      <c r="F28" s="75">
        <f t="shared" si="5"/>
        <v>0</v>
      </c>
      <c r="G28" s="89">
        <f t="shared" si="6"/>
        <v>0</v>
      </c>
    </row>
    <row r="29" spans="1:11">
      <c r="A29" s="2" t="s">
        <v>80</v>
      </c>
      <c r="B29" s="140" t="s">
        <v>72</v>
      </c>
      <c r="C29" s="74">
        <v>45.74</v>
      </c>
      <c r="D29" s="90">
        <v>0</v>
      </c>
      <c r="E29" s="268"/>
      <c r="F29" s="75">
        <f t="shared" si="5"/>
        <v>0</v>
      </c>
      <c r="G29" s="89">
        <f t="shared" si="6"/>
        <v>0</v>
      </c>
    </row>
    <row r="30" spans="1:11">
      <c r="A30" s="2" t="s">
        <v>81</v>
      </c>
      <c r="B30" s="140" t="s">
        <v>72</v>
      </c>
      <c r="C30" s="74">
        <v>66.25</v>
      </c>
      <c r="D30" s="90">
        <v>0</v>
      </c>
      <c r="E30" s="268"/>
      <c r="F30" s="75">
        <f t="shared" si="5"/>
        <v>0</v>
      </c>
      <c r="G30" s="89">
        <f t="shared" si="6"/>
        <v>0</v>
      </c>
    </row>
    <row r="31" spans="1:11">
      <c r="A31" s="2" t="s">
        <v>82</v>
      </c>
      <c r="B31" s="140" t="s">
        <v>72</v>
      </c>
      <c r="C31" s="74">
        <v>60.04</v>
      </c>
      <c r="D31" s="90">
        <v>0</v>
      </c>
      <c r="E31" s="268"/>
      <c r="F31" s="75">
        <f t="shared" si="5"/>
        <v>0</v>
      </c>
      <c r="G31" s="89">
        <f t="shared" si="6"/>
        <v>0</v>
      </c>
    </row>
    <row r="32" spans="1:11">
      <c r="A32" s="2" t="s">
        <v>83</v>
      </c>
      <c r="B32" s="140" t="s">
        <v>72</v>
      </c>
      <c r="C32" s="74">
        <v>53.96</v>
      </c>
      <c r="D32" s="90">
        <v>0</v>
      </c>
      <c r="E32" s="268"/>
      <c r="F32" s="75">
        <f t="shared" si="5"/>
        <v>0</v>
      </c>
      <c r="G32" s="89">
        <f t="shared" si="6"/>
        <v>0</v>
      </c>
    </row>
    <row r="33" spans="1:11">
      <c r="A33" s="2" t="s">
        <v>84</v>
      </c>
      <c r="B33" s="140" t="s">
        <v>72</v>
      </c>
      <c r="C33" s="74">
        <v>53.96</v>
      </c>
      <c r="D33" s="90">
        <v>0</v>
      </c>
      <c r="E33" s="268"/>
      <c r="F33" s="75">
        <f t="shared" si="5"/>
        <v>0</v>
      </c>
      <c r="G33" s="89">
        <f t="shared" si="6"/>
        <v>0</v>
      </c>
    </row>
    <row r="34" spans="1:11" s="78" customFormat="1">
      <c r="A34" s="2"/>
      <c r="B34" s="80"/>
      <c r="C34" s="74"/>
      <c r="D34" s="90"/>
      <c r="E34" s="75"/>
      <c r="F34" s="75">
        <f>ROUND(C34*E34,2)</f>
        <v>0</v>
      </c>
      <c r="G34" s="89">
        <f>ROUND(E34*F34,2)</f>
        <v>0</v>
      </c>
      <c r="I34" s="143"/>
      <c r="J34" s="146"/>
      <c r="K34" s="143"/>
    </row>
    <row r="35" spans="1:11" s="78" customFormat="1" ht="36.75" customHeight="1">
      <c r="A35" s="2">
        <f>A21+0.01</f>
        <v>1.04</v>
      </c>
      <c r="B35" s="275" t="s">
        <v>88</v>
      </c>
      <c r="C35" s="276"/>
      <c r="D35" s="88"/>
      <c r="E35" s="75"/>
      <c r="F35" s="75"/>
      <c r="G35" s="89"/>
      <c r="I35" s="143"/>
      <c r="J35" s="146"/>
      <c r="K35" s="143"/>
    </row>
    <row r="36" spans="1:11" s="78" customFormat="1" ht="18">
      <c r="A36" s="2" t="s">
        <v>73</v>
      </c>
      <c r="B36" s="139" t="s">
        <v>31</v>
      </c>
      <c r="C36" s="74">
        <f>22.7+3.35+22.7+12.1+5</f>
        <v>65.849999999999994</v>
      </c>
      <c r="D36" s="90">
        <v>0</v>
      </c>
      <c r="E36" s="268"/>
      <c r="F36" s="75">
        <f t="shared" ref="F36:F42" si="7">ROUND(C36*E36,2)</f>
        <v>0</v>
      </c>
      <c r="G36" s="89">
        <f>ROUND(D36*E36,2)</f>
        <v>0</v>
      </c>
      <c r="I36" s="143"/>
      <c r="J36" s="146"/>
      <c r="K36" s="143"/>
    </row>
    <row r="37" spans="1:11" s="78" customFormat="1">
      <c r="A37" s="2"/>
      <c r="B37" s="279"/>
      <c r="C37" s="280"/>
      <c r="D37" s="91"/>
      <c r="E37" s="75"/>
      <c r="F37" s="75">
        <f t="shared" si="7"/>
        <v>0</v>
      </c>
      <c r="G37" s="89">
        <f>ROUND(E37*F37,2)</f>
        <v>0</v>
      </c>
      <c r="I37" s="143"/>
      <c r="J37" s="146"/>
      <c r="K37" s="143"/>
    </row>
    <row r="38" spans="1:11" s="78" customFormat="1">
      <c r="A38" s="2"/>
      <c r="B38" s="80"/>
      <c r="C38" s="74"/>
      <c r="D38" s="90"/>
      <c r="E38" s="75"/>
      <c r="F38" s="75">
        <f t="shared" si="7"/>
        <v>0</v>
      </c>
      <c r="G38" s="89">
        <f>ROUND(E38*F38,2)</f>
        <v>0</v>
      </c>
      <c r="I38" s="143"/>
      <c r="J38" s="146"/>
      <c r="K38" s="143"/>
    </row>
    <row r="39" spans="1:11" s="78" customFormat="1" ht="51" customHeight="1">
      <c r="A39" s="2">
        <f>A35+0.01</f>
        <v>1.05</v>
      </c>
      <c r="B39" s="275" t="s">
        <v>89</v>
      </c>
      <c r="C39" s="276"/>
      <c r="D39" s="88"/>
      <c r="E39" s="75"/>
      <c r="F39" s="75">
        <f t="shared" si="7"/>
        <v>0</v>
      </c>
      <c r="G39" s="89">
        <f t="shared" si="0"/>
        <v>0</v>
      </c>
      <c r="I39" s="143"/>
      <c r="J39" s="146"/>
      <c r="K39" s="143"/>
    </row>
    <row r="40" spans="1:11" s="78" customFormat="1" ht="18">
      <c r="A40" s="2" t="s">
        <v>73</v>
      </c>
      <c r="B40" s="80" t="s">
        <v>33</v>
      </c>
      <c r="C40" s="74">
        <v>30</v>
      </c>
      <c r="D40" s="90">
        <v>0</v>
      </c>
      <c r="E40" s="269"/>
      <c r="F40" s="75">
        <f t="shared" si="7"/>
        <v>0</v>
      </c>
      <c r="G40" s="89">
        <f>ROUND(D40*E40,2)</f>
        <v>0</v>
      </c>
      <c r="I40" s="143"/>
      <c r="J40" s="146"/>
      <c r="K40" s="143"/>
    </row>
    <row r="41" spans="1:11" s="78" customFormat="1">
      <c r="A41" s="2"/>
      <c r="B41" s="279"/>
      <c r="C41" s="280"/>
      <c r="D41" s="91"/>
      <c r="E41" s="75"/>
      <c r="F41" s="75">
        <f t="shared" si="7"/>
        <v>0</v>
      </c>
      <c r="G41" s="89">
        <f t="shared" si="0"/>
        <v>0</v>
      </c>
      <c r="I41" s="143"/>
      <c r="J41" s="146"/>
      <c r="K41" s="143"/>
    </row>
    <row r="42" spans="1:11" s="78" customFormat="1">
      <c r="A42" s="2"/>
      <c r="B42" s="80"/>
      <c r="C42" s="74"/>
      <c r="D42" s="90"/>
      <c r="E42" s="75"/>
      <c r="F42" s="75">
        <f t="shared" si="7"/>
        <v>0</v>
      </c>
      <c r="G42" s="89">
        <f t="shared" si="0"/>
        <v>0</v>
      </c>
      <c r="I42" s="143"/>
      <c r="J42" s="146"/>
      <c r="K42" s="143"/>
    </row>
    <row r="43" spans="1:11" s="78" customFormat="1" ht="33.75" customHeight="1">
      <c r="A43" s="2">
        <f>A39+0.01</f>
        <v>1.06</v>
      </c>
      <c r="B43" s="275" t="s">
        <v>85</v>
      </c>
      <c r="C43" s="276"/>
      <c r="D43" s="88"/>
      <c r="E43" s="75"/>
      <c r="F43" s="75">
        <f t="shared" ref="F43:F46" si="8">ROUND(C43*E43,2)</f>
        <v>0</v>
      </c>
      <c r="G43" s="89">
        <f t="shared" ref="G43" si="9">ROUND(E43*F43,2)</f>
        <v>0</v>
      </c>
      <c r="I43" s="143"/>
      <c r="J43" s="146"/>
      <c r="K43" s="143"/>
    </row>
    <row r="44" spans="1:11" s="78" customFormat="1" ht="18">
      <c r="A44" s="2" t="s">
        <v>74</v>
      </c>
      <c r="B44" s="140" t="s">
        <v>31</v>
      </c>
      <c r="C44" s="74">
        <f>13+3+7</f>
        <v>23</v>
      </c>
      <c r="D44" s="90">
        <v>0</v>
      </c>
      <c r="E44" s="269"/>
      <c r="F44" s="75">
        <f t="shared" si="8"/>
        <v>0</v>
      </c>
      <c r="G44" s="89">
        <f>ROUND(D44*E44,2)</f>
        <v>0</v>
      </c>
      <c r="I44" s="143"/>
      <c r="J44" s="146"/>
      <c r="K44" s="143"/>
    </row>
    <row r="45" spans="1:11" s="78" customFormat="1" ht="18">
      <c r="A45" s="2" t="s">
        <v>76</v>
      </c>
      <c r="B45" s="154" t="s">
        <v>31</v>
      </c>
      <c r="C45" s="74">
        <v>9</v>
      </c>
      <c r="D45" s="90">
        <v>0</v>
      </c>
      <c r="E45" s="269"/>
      <c r="F45" s="75">
        <f t="shared" ref="F45" si="10">ROUND(C45*E45,2)</f>
        <v>0</v>
      </c>
      <c r="G45" s="89">
        <f>ROUND(D45*E45,2)</f>
        <v>0</v>
      </c>
      <c r="I45" s="143"/>
      <c r="J45" s="146"/>
      <c r="K45" s="143"/>
    </row>
    <row r="46" spans="1:11" s="78" customFormat="1">
      <c r="A46" s="2"/>
      <c r="B46" s="140"/>
      <c r="C46" s="74"/>
      <c r="D46" s="90"/>
      <c r="E46" s="75"/>
      <c r="F46" s="75">
        <f t="shared" si="8"/>
        <v>0</v>
      </c>
      <c r="G46" s="89">
        <f t="shared" ref="G46:G51" si="11">ROUND(E46*F46,2)</f>
        <v>0</v>
      </c>
      <c r="I46" s="143"/>
      <c r="J46" s="146"/>
      <c r="K46" s="143"/>
    </row>
    <row r="47" spans="1:11" s="78" customFormat="1" ht="33.75" customHeight="1">
      <c r="A47" s="2">
        <f>A43+0.01</f>
        <v>1.07</v>
      </c>
      <c r="B47" s="275" t="s">
        <v>100</v>
      </c>
      <c r="C47" s="276"/>
      <c r="D47" s="88"/>
      <c r="E47" s="75"/>
      <c r="F47" s="75">
        <f t="shared" ref="F47:F50" si="12">ROUND(C47*E47,2)</f>
        <v>0</v>
      </c>
      <c r="G47" s="89">
        <f t="shared" si="11"/>
        <v>0</v>
      </c>
      <c r="I47" s="143"/>
      <c r="J47" s="146"/>
      <c r="K47" s="143"/>
    </row>
    <row r="48" spans="1:11" s="78" customFormat="1" ht="18">
      <c r="A48" s="2" t="s">
        <v>74</v>
      </c>
      <c r="B48" s="154" t="s">
        <v>31</v>
      </c>
      <c r="C48" s="74">
        <v>0.3</v>
      </c>
      <c r="D48" s="90">
        <v>0</v>
      </c>
      <c r="E48" s="269"/>
      <c r="F48" s="75">
        <f t="shared" si="12"/>
        <v>0</v>
      </c>
      <c r="G48" s="89">
        <f>ROUND(D48*E48,2)</f>
        <v>0</v>
      </c>
      <c r="I48" s="143"/>
      <c r="J48" s="146"/>
      <c r="K48" s="143"/>
    </row>
    <row r="49" spans="1:11" s="78" customFormat="1" ht="18">
      <c r="A49" s="2" t="s">
        <v>76</v>
      </c>
      <c r="B49" s="154" t="s">
        <v>31</v>
      </c>
      <c r="C49" s="74">
        <v>0.5</v>
      </c>
      <c r="D49" s="90">
        <v>0</v>
      </c>
      <c r="E49" s="269"/>
      <c r="F49" s="75">
        <f t="shared" si="12"/>
        <v>0</v>
      </c>
      <c r="G49" s="89">
        <f>ROUND(D49*E49,2)</f>
        <v>0</v>
      </c>
      <c r="I49" s="143"/>
      <c r="J49" s="146"/>
      <c r="K49" s="143"/>
    </row>
    <row r="50" spans="1:11" s="78" customFormat="1">
      <c r="A50" s="2"/>
      <c r="B50" s="154"/>
      <c r="C50" s="74"/>
      <c r="D50" s="90"/>
      <c r="E50" s="75"/>
      <c r="F50" s="75">
        <f t="shared" si="12"/>
        <v>0</v>
      </c>
      <c r="G50" s="89">
        <f t="shared" ref="G50" si="13">ROUND(E50*F50,2)</f>
        <v>0</v>
      </c>
      <c r="I50" s="143"/>
      <c r="J50" s="146"/>
      <c r="K50" s="143"/>
    </row>
    <row r="51" spans="1:11" s="78" customFormat="1" ht="35.25" customHeight="1">
      <c r="A51" s="2">
        <f>A47+0.01</f>
        <v>1.08</v>
      </c>
      <c r="B51" s="275" t="s">
        <v>97</v>
      </c>
      <c r="C51" s="276"/>
      <c r="D51" s="88"/>
      <c r="E51" s="75"/>
      <c r="F51" s="75">
        <f t="shared" ref="F51:F55" si="14">ROUND(C51*E51,2)</f>
        <v>0</v>
      </c>
      <c r="G51" s="89">
        <f t="shared" si="11"/>
        <v>0</v>
      </c>
      <c r="I51" s="143"/>
      <c r="J51" s="146"/>
      <c r="K51" s="143"/>
    </row>
    <row r="52" spans="1:11" s="78" customFormat="1" ht="18">
      <c r="A52" s="2" t="s">
        <v>73</v>
      </c>
      <c r="B52" s="142" t="s">
        <v>31</v>
      </c>
      <c r="C52" s="74">
        <f>23.79</f>
        <v>23.79</v>
      </c>
      <c r="D52" s="90">
        <v>0</v>
      </c>
      <c r="E52" s="269"/>
      <c r="F52" s="75">
        <f t="shared" si="14"/>
        <v>0</v>
      </c>
      <c r="G52" s="89">
        <f>ROUND(D52*E52,2)</f>
        <v>0</v>
      </c>
      <c r="I52" s="143"/>
      <c r="J52" s="146"/>
      <c r="K52" s="143"/>
    </row>
    <row r="53" spans="1:11" s="78" customFormat="1" ht="18">
      <c r="A53" s="2" t="s">
        <v>76</v>
      </c>
      <c r="B53" s="154" t="s">
        <v>31</v>
      </c>
      <c r="C53" s="74">
        <f>18.72+5.04</f>
        <v>23.76</v>
      </c>
      <c r="D53" s="90">
        <v>0</v>
      </c>
      <c r="E53" s="269"/>
      <c r="F53" s="75">
        <f t="shared" ref="F53" si="15">ROUND(C53*E53,2)</f>
        <v>0</v>
      </c>
      <c r="G53" s="89">
        <f>ROUND(D53*E53,2)</f>
        <v>0</v>
      </c>
      <c r="I53" s="143"/>
      <c r="J53" s="146"/>
      <c r="K53" s="143"/>
    </row>
    <row r="54" spans="1:11" s="78" customFormat="1">
      <c r="A54" s="2"/>
      <c r="B54" s="279"/>
      <c r="C54" s="280"/>
      <c r="D54" s="91"/>
      <c r="E54" s="75"/>
      <c r="F54" s="75">
        <f t="shared" si="14"/>
        <v>0</v>
      </c>
      <c r="G54" s="89">
        <f t="shared" ref="G54:G56" si="16">ROUND(E54*F54,2)</f>
        <v>0</v>
      </c>
      <c r="I54" s="143"/>
      <c r="J54" s="146"/>
      <c r="K54" s="143"/>
    </row>
    <row r="55" spans="1:11" s="78" customFormat="1">
      <c r="A55" s="2"/>
      <c r="B55" s="142"/>
      <c r="C55" s="74"/>
      <c r="D55" s="90"/>
      <c r="E55" s="75"/>
      <c r="F55" s="75">
        <f t="shared" si="14"/>
        <v>0</v>
      </c>
      <c r="G55" s="89">
        <f t="shared" si="16"/>
        <v>0</v>
      </c>
      <c r="I55" s="143"/>
      <c r="J55" s="146"/>
      <c r="K55" s="143"/>
    </row>
    <row r="56" spans="1:11" s="78" customFormat="1" ht="72" customHeight="1">
      <c r="A56" s="2">
        <f>A51+0.01</f>
        <v>1.0900000000000001</v>
      </c>
      <c r="B56" s="275" t="s">
        <v>421</v>
      </c>
      <c r="C56" s="276"/>
      <c r="D56" s="88"/>
      <c r="E56" s="75"/>
      <c r="F56" s="75">
        <f t="shared" ref="F56:F87" si="17">ROUND(C56*E56,2)</f>
        <v>0</v>
      </c>
      <c r="G56" s="89">
        <f t="shared" si="16"/>
        <v>0</v>
      </c>
      <c r="I56" s="143"/>
      <c r="J56" s="146"/>
      <c r="K56" s="143"/>
    </row>
    <row r="57" spans="1:11" ht="14.25" customHeight="1">
      <c r="A57" s="2" t="s">
        <v>73</v>
      </c>
      <c r="B57" s="142" t="s">
        <v>19</v>
      </c>
      <c r="C57" s="74">
        <v>10</v>
      </c>
      <c r="D57" s="90">
        <v>0</v>
      </c>
      <c r="E57" s="268"/>
      <c r="F57" s="75">
        <f>ROUND(C57*E57,2)</f>
        <v>0</v>
      </c>
      <c r="G57" s="89">
        <f>ROUND(D57*E57,2)</f>
        <v>0</v>
      </c>
    </row>
    <row r="58" spans="1:11">
      <c r="A58" s="2" t="s">
        <v>74</v>
      </c>
      <c r="B58" s="142" t="s">
        <v>19</v>
      </c>
      <c r="C58" s="74">
        <v>16</v>
      </c>
      <c r="D58" s="90">
        <v>0</v>
      </c>
      <c r="E58" s="268"/>
      <c r="F58" s="75">
        <f>ROUND(C58*E58,2)</f>
        <v>0</v>
      </c>
      <c r="G58" s="89">
        <f>ROUND(D58*E58,2)</f>
        <v>0</v>
      </c>
    </row>
    <row r="59" spans="1:11">
      <c r="A59" s="2" t="s">
        <v>75</v>
      </c>
      <c r="B59" s="142" t="s">
        <v>19</v>
      </c>
      <c r="C59" s="74">
        <v>16</v>
      </c>
      <c r="D59" s="90">
        <v>0</v>
      </c>
      <c r="E59" s="268"/>
      <c r="F59" s="75">
        <f t="shared" ref="F59:F68" si="18">ROUND(C59*E59,2)</f>
        <v>0</v>
      </c>
      <c r="G59" s="89">
        <f t="shared" ref="G59:G68" si="19">ROUND(D59*E59,2)</f>
        <v>0</v>
      </c>
    </row>
    <row r="60" spans="1:11">
      <c r="A60" s="2" t="s">
        <v>76</v>
      </c>
      <c r="B60" s="142" t="s">
        <v>19</v>
      </c>
      <c r="C60" s="74">
        <v>12</v>
      </c>
      <c r="D60" s="90">
        <v>0</v>
      </c>
      <c r="E60" s="268"/>
      <c r="F60" s="75">
        <f t="shared" si="18"/>
        <v>0</v>
      </c>
      <c r="G60" s="89">
        <f t="shared" si="19"/>
        <v>0</v>
      </c>
    </row>
    <row r="61" spans="1:11">
      <c r="A61" s="2" t="s">
        <v>77</v>
      </c>
      <c r="B61" s="142" t="s">
        <v>19</v>
      </c>
      <c r="C61" s="74">
        <v>12</v>
      </c>
      <c r="D61" s="90">
        <v>0</v>
      </c>
      <c r="E61" s="268"/>
      <c r="F61" s="75">
        <f t="shared" si="18"/>
        <v>0</v>
      </c>
      <c r="G61" s="89">
        <f t="shared" si="19"/>
        <v>0</v>
      </c>
    </row>
    <row r="62" spans="1:11">
      <c r="A62" s="2" t="s">
        <v>78</v>
      </c>
      <c r="B62" s="142" t="s">
        <v>19</v>
      </c>
      <c r="C62" s="74">
        <v>16</v>
      </c>
      <c r="D62" s="90">
        <v>0</v>
      </c>
      <c r="E62" s="268"/>
      <c r="F62" s="75">
        <f t="shared" si="18"/>
        <v>0</v>
      </c>
      <c r="G62" s="89">
        <f t="shared" si="19"/>
        <v>0</v>
      </c>
    </row>
    <row r="63" spans="1:11">
      <c r="A63" s="2" t="s">
        <v>79</v>
      </c>
      <c r="B63" s="142" t="s">
        <v>19</v>
      </c>
      <c r="C63" s="74">
        <v>16</v>
      </c>
      <c r="D63" s="90">
        <v>0</v>
      </c>
      <c r="E63" s="268"/>
      <c r="F63" s="75">
        <f t="shared" si="18"/>
        <v>0</v>
      </c>
      <c r="G63" s="89">
        <f t="shared" si="19"/>
        <v>0</v>
      </c>
    </row>
    <row r="64" spans="1:11">
      <c r="A64" s="2" t="s">
        <v>80</v>
      </c>
      <c r="B64" s="142" t="s">
        <v>19</v>
      </c>
      <c r="C64" s="74">
        <v>16</v>
      </c>
      <c r="D64" s="90">
        <v>0</v>
      </c>
      <c r="E64" s="268"/>
      <c r="F64" s="75">
        <f t="shared" si="18"/>
        <v>0</v>
      </c>
      <c r="G64" s="89">
        <f t="shared" si="19"/>
        <v>0</v>
      </c>
    </row>
    <row r="65" spans="1:11">
      <c r="A65" s="2" t="s">
        <v>81</v>
      </c>
      <c r="B65" s="142" t="s">
        <v>19</v>
      </c>
      <c r="C65" s="74">
        <v>14</v>
      </c>
      <c r="D65" s="90">
        <v>0</v>
      </c>
      <c r="E65" s="268"/>
      <c r="F65" s="75">
        <f t="shared" si="18"/>
        <v>0</v>
      </c>
      <c r="G65" s="89">
        <f t="shared" si="19"/>
        <v>0</v>
      </c>
    </row>
    <row r="66" spans="1:11">
      <c r="A66" s="2" t="s">
        <v>82</v>
      </c>
      <c r="B66" s="142" t="s">
        <v>19</v>
      </c>
      <c r="C66" s="74">
        <v>14</v>
      </c>
      <c r="D66" s="90">
        <v>0</v>
      </c>
      <c r="E66" s="268"/>
      <c r="F66" s="75">
        <f t="shared" si="18"/>
        <v>0</v>
      </c>
      <c r="G66" s="89">
        <f t="shared" si="19"/>
        <v>0</v>
      </c>
    </row>
    <row r="67" spans="1:11">
      <c r="A67" s="2" t="s">
        <v>83</v>
      </c>
      <c r="B67" s="142" t="s">
        <v>19</v>
      </c>
      <c r="C67" s="74">
        <v>16</v>
      </c>
      <c r="D67" s="90">
        <v>0</v>
      </c>
      <c r="E67" s="268"/>
      <c r="F67" s="75">
        <f t="shared" si="18"/>
        <v>0</v>
      </c>
      <c r="G67" s="89">
        <f t="shared" si="19"/>
        <v>0</v>
      </c>
    </row>
    <row r="68" spans="1:11">
      <c r="A68" s="2" t="s">
        <v>84</v>
      </c>
      <c r="B68" s="142" t="s">
        <v>19</v>
      </c>
      <c r="C68" s="74">
        <v>16</v>
      </c>
      <c r="D68" s="90">
        <v>0</v>
      </c>
      <c r="E68" s="268"/>
      <c r="F68" s="75">
        <f t="shared" si="18"/>
        <v>0</v>
      </c>
      <c r="G68" s="89">
        <f t="shared" si="19"/>
        <v>0</v>
      </c>
    </row>
    <row r="69" spans="1:11" s="78" customFormat="1">
      <c r="A69" s="2"/>
      <c r="B69" s="279"/>
      <c r="C69" s="280"/>
      <c r="D69" s="91"/>
      <c r="E69" s="75"/>
      <c r="F69" s="75">
        <f t="shared" si="17"/>
        <v>0</v>
      </c>
      <c r="G69" s="89">
        <f t="shared" ref="G69:G84" si="20">ROUND(E69*F69,2)</f>
        <v>0</v>
      </c>
      <c r="I69" s="143"/>
      <c r="J69" s="146"/>
      <c r="K69" s="143"/>
    </row>
    <row r="70" spans="1:11" s="78" customFormat="1" ht="94.5" customHeight="1">
      <c r="A70" s="2">
        <f>A56+0.01</f>
        <v>1.1000000000000001</v>
      </c>
      <c r="B70" s="275" t="s">
        <v>420</v>
      </c>
      <c r="C70" s="276"/>
      <c r="D70" s="88"/>
      <c r="E70" s="75"/>
      <c r="F70" s="75">
        <f t="shared" ref="F70" si="21">ROUND(C70*E70,2)</f>
        <v>0</v>
      </c>
      <c r="G70" s="89">
        <f t="shared" si="20"/>
        <v>0</v>
      </c>
      <c r="I70" s="143"/>
      <c r="J70" s="146"/>
      <c r="K70" s="143"/>
    </row>
    <row r="71" spans="1:11" ht="14.25" customHeight="1">
      <c r="A71" s="2" t="s">
        <v>73</v>
      </c>
      <c r="B71" s="159" t="s">
        <v>19</v>
      </c>
      <c r="C71" s="74">
        <v>2</v>
      </c>
      <c r="D71" s="90">
        <v>0</v>
      </c>
      <c r="E71" s="268"/>
      <c r="F71" s="75">
        <f>ROUND(C71*E71,2)</f>
        <v>0</v>
      </c>
      <c r="G71" s="89">
        <f>ROUND(D71*E71,2)</f>
        <v>0</v>
      </c>
    </row>
    <row r="72" spans="1:11">
      <c r="A72" s="2" t="s">
        <v>74</v>
      </c>
      <c r="B72" s="159" t="s">
        <v>19</v>
      </c>
      <c r="C72" s="74">
        <v>2</v>
      </c>
      <c r="D72" s="90">
        <v>0</v>
      </c>
      <c r="E72" s="268"/>
      <c r="F72" s="75">
        <f>ROUND(C72*E72,2)</f>
        <v>0</v>
      </c>
      <c r="G72" s="89">
        <f>ROUND(D72*E72,2)</f>
        <v>0</v>
      </c>
    </row>
    <row r="73" spans="1:11">
      <c r="A73" s="2" t="s">
        <v>75</v>
      </c>
      <c r="B73" s="159" t="s">
        <v>19</v>
      </c>
      <c r="C73" s="74">
        <v>2</v>
      </c>
      <c r="D73" s="90">
        <v>0</v>
      </c>
      <c r="E73" s="268"/>
      <c r="F73" s="75">
        <f t="shared" ref="F73:F83" si="22">ROUND(C73*E73,2)</f>
        <v>0</v>
      </c>
      <c r="G73" s="89">
        <f t="shared" ref="G73:G82" si="23">ROUND(D73*E73,2)</f>
        <v>0</v>
      </c>
    </row>
    <row r="74" spans="1:11">
      <c r="A74" s="2" t="s">
        <v>76</v>
      </c>
      <c r="B74" s="159" t="s">
        <v>19</v>
      </c>
      <c r="C74" s="74">
        <v>2</v>
      </c>
      <c r="D74" s="90">
        <v>0</v>
      </c>
      <c r="E74" s="268"/>
      <c r="F74" s="75">
        <f t="shared" si="22"/>
        <v>0</v>
      </c>
      <c r="G74" s="89">
        <f t="shared" si="23"/>
        <v>0</v>
      </c>
    </row>
    <row r="75" spans="1:11">
      <c r="A75" s="2" t="s">
        <v>77</v>
      </c>
      <c r="B75" s="159" t="s">
        <v>19</v>
      </c>
      <c r="C75" s="74">
        <v>2</v>
      </c>
      <c r="D75" s="90">
        <v>0</v>
      </c>
      <c r="E75" s="268"/>
      <c r="F75" s="75">
        <f t="shared" si="22"/>
        <v>0</v>
      </c>
      <c r="G75" s="89">
        <f t="shared" si="23"/>
        <v>0</v>
      </c>
    </row>
    <row r="76" spans="1:11">
      <c r="A76" s="2" t="s">
        <v>78</v>
      </c>
      <c r="B76" s="159" t="s">
        <v>19</v>
      </c>
      <c r="C76" s="74">
        <v>2</v>
      </c>
      <c r="D76" s="90">
        <v>0</v>
      </c>
      <c r="E76" s="268"/>
      <c r="F76" s="75">
        <f t="shared" si="22"/>
        <v>0</v>
      </c>
      <c r="G76" s="89">
        <f t="shared" si="23"/>
        <v>0</v>
      </c>
    </row>
    <row r="77" spans="1:11">
      <c r="A77" s="2" t="s">
        <v>79</v>
      </c>
      <c r="B77" s="159" t="s">
        <v>19</v>
      </c>
      <c r="C77" s="74">
        <v>2</v>
      </c>
      <c r="D77" s="90">
        <v>0</v>
      </c>
      <c r="E77" s="268"/>
      <c r="F77" s="75">
        <f t="shared" si="22"/>
        <v>0</v>
      </c>
      <c r="G77" s="89">
        <f t="shared" si="23"/>
        <v>0</v>
      </c>
    </row>
    <row r="78" spans="1:11">
      <c r="A78" s="2" t="s">
        <v>80</v>
      </c>
      <c r="B78" s="159" t="s">
        <v>19</v>
      </c>
      <c r="C78" s="74">
        <v>2</v>
      </c>
      <c r="D78" s="90">
        <v>0</v>
      </c>
      <c r="E78" s="268"/>
      <c r="F78" s="75">
        <f t="shared" si="22"/>
        <v>0</v>
      </c>
      <c r="G78" s="89">
        <f t="shared" si="23"/>
        <v>0</v>
      </c>
    </row>
    <row r="79" spans="1:11">
      <c r="A79" s="2" t="s">
        <v>81</v>
      </c>
      <c r="B79" s="159" t="s">
        <v>19</v>
      </c>
      <c r="C79" s="74">
        <v>2</v>
      </c>
      <c r="D79" s="90">
        <v>0</v>
      </c>
      <c r="E79" s="268"/>
      <c r="F79" s="75">
        <f t="shared" si="22"/>
        <v>0</v>
      </c>
      <c r="G79" s="89">
        <f t="shared" si="23"/>
        <v>0</v>
      </c>
    </row>
    <row r="80" spans="1:11">
      <c r="A80" s="2" t="s">
        <v>82</v>
      </c>
      <c r="B80" s="159" t="s">
        <v>19</v>
      </c>
      <c r="C80" s="74">
        <v>2</v>
      </c>
      <c r="D80" s="90">
        <v>0</v>
      </c>
      <c r="E80" s="268"/>
      <c r="F80" s="75">
        <f t="shared" si="22"/>
        <v>0</v>
      </c>
      <c r="G80" s="89">
        <f t="shared" si="23"/>
        <v>0</v>
      </c>
    </row>
    <row r="81" spans="1:11">
      <c r="A81" s="2" t="s">
        <v>83</v>
      </c>
      <c r="B81" s="159" t="s">
        <v>19</v>
      </c>
      <c r="C81" s="74">
        <v>2</v>
      </c>
      <c r="D81" s="90">
        <v>0</v>
      </c>
      <c r="E81" s="268"/>
      <c r="F81" s="75">
        <f t="shared" si="22"/>
        <v>0</v>
      </c>
      <c r="G81" s="89">
        <f t="shared" si="23"/>
        <v>0</v>
      </c>
    </row>
    <row r="82" spans="1:11">
      <c r="A82" s="2" t="s">
        <v>84</v>
      </c>
      <c r="B82" s="159" t="s">
        <v>19</v>
      </c>
      <c r="C82" s="74">
        <v>2</v>
      </c>
      <c r="D82" s="90">
        <v>0</v>
      </c>
      <c r="E82" s="268"/>
      <c r="F82" s="75">
        <f t="shared" si="22"/>
        <v>0</v>
      </c>
      <c r="G82" s="89">
        <f t="shared" si="23"/>
        <v>0</v>
      </c>
    </row>
    <row r="83" spans="1:11" s="78" customFormat="1">
      <c r="A83" s="2"/>
      <c r="B83" s="279"/>
      <c r="C83" s="280"/>
      <c r="D83" s="91"/>
      <c r="E83" s="75"/>
      <c r="F83" s="75">
        <f t="shared" si="22"/>
        <v>0</v>
      </c>
      <c r="G83" s="89">
        <f t="shared" ref="G83" si="24">ROUND(E83*F83,2)</f>
        <v>0</v>
      </c>
      <c r="I83" s="143"/>
      <c r="J83" s="146"/>
      <c r="K83" s="143"/>
    </row>
    <row r="84" spans="1:11" s="78" customFormat="1" ht="51" customHeight="1">
      <c r="A84" s="2">
        <f>A70+0.01</f>
        <v>1.1100000000000001</v>
      </c>
      <c r="B84" s="275" t="s">
        <v>263</v>
      </c>
      <c r="C84" s="276"/>
      <c r="D84" s="88"/>
      <c r="E84" s="75"/>
      <c r="F84" s="75">
        <f t="shared" si="17"/>
        <v>0</v>
      </c>
      <c r="G84" s="89">
        <f t="shared" si="20"/>
        <v>0</v>
      </c>
      <c r="I84" s="143"/>
      <c r="J84" s="146"/>
      <c r="K84" s="143"/>
    </row>
    <row r="85" spans="1:11" s="78" customFormat="1" ht="18">
      <c r="A85" s="2" t="s">
        <v>73</v>
      </c>
      <c r="B85" s="150" t="s">
        <v>33</v>
      </c>
      <c r="C85" s="74">
        <v>68.2</v>
      </c>
      <c r="D85" s="90">
        <v>0</v>
      </c>
      <c r="E85" s="269"/>
      <c r="F85" s="75">
        <f t="shared" si="17"/>
        <v>0</v>
      </c>
      <c r="G85" s="89">
        <f>ROUND(D85*E85,2)</f>
        <v>0</v>
      </c>
      <c r="I85" s="143"/>
      <c r="J85" s="146"/>
      <c r="K85" s="143"/>
    </row>
    <row r="86" spans="1:11" s="78" customFormat="1">
      <c r="A86" s="2"/>
      <c r="B86" s="279"/>
      <c r="C86" s="280"/>
      <c r="D86" s="91"/>
      <c r="E86" s="75"/>
      <c r="F86" s="75">
        <f t="shared" si="17"/>
        <v>0</v>
      </c>
      <c r="G86" s="89">
        <f t="shared" ref="G86:G88" si="25">ROUND(E86*F86,2)</f>
        <v>0</v>
      </c>
      <c r="I86" s="143"/>
      <c r="J86" s="146"/>
      <c r="K86" s="143"/>
    </row>
    <row r="87" spans="1:11" s="78" customFormat="1">
      <c r="A87" s="2"/>
      <c r="B87" s="150"/>
      <c r="C87" s="74"/>
      <c r="D87" s="90"/>
      <c r="E87" s="75"/>
      <c r="F87" s="75">
        <f t="shared" si="17"/>
        <v>0</v>
      </c>
      <c r="G87" s="89">
        <f t="shared" si="25"/>
        <v>0</v>
      </c>
      <c r="I87" s="143"/>
      <c r="J87" s="146"/>
      <c r="K87" s="143"/>
    </row>
    <row r="88" spans="1:11" s="78" customFormat="1" ht="35.25" customHeight="1">
      <c r="A88" s="2">
        <f>A84+0.01</f>
        <v>1.1200000000000001</v>
      </c>
      <c r="B88" s="275" t="s">
        <v>95</v>
      </c>
      <c r="C88" s="276"/>
      <c r="D88" s="88"/>
      <c r="E88" s="75"/>
      <c r="F88" s="75">
        <f t="shared" ref="F88:F90" si="26">ROUND(C88*E88,2)</f>
        <v>0</v>
      </c>
      <c r="G88" s="89">
        <f t="shared" si="25"/>
        <v>0</v>
      </c>
      <c r="I88" s="143"/>
      <c r="J88" s="146"/>
      <c r="K88" s="143"/>
    </row>
    <row r="89" spans="1:11" s="78" customFormat="1" ht="18">
      <c r="A89" s="2" t="s">
        <v>73</v>
      </c>
      <c r="B89" s="151" t="s">
        <v>33</v>
      </c>
      <c r="C89" s="74">
        <f>2+0.8*3+2*2+2+0.8*2+1.2+1.5+1.9+2.1+1.75+2</f>
        <v>22.45</v>
      </c>
      <c r="D89" s="90">
        <v>0</v>
      </c>
      <c r="E89" s="269"/>
      <c r="F89" s="75">
        <f t="shared" si="26"/>
        <v>0</v>
      </c>
      <c r="G89" s="89">
        <f>ROUND(D89*E89,2)</f>
        <v>0</v>
      </c>
      <c r="I89" s="143"/>
      <c r="J89" s="146"/>
      <c r="K89" s="143"/>
    </row>
    <row r="90" spans="1:11" s="78" customFormat="1">
      <c r="A90" s="2"/>
      <c r="B90" s="279"/>
      <c r="C90" s="280"/>
      <c r="D90" s="91"/>
      <c r="E90" s="75"/>
      <c r="F90" s="75">
        <f t="shared" si="26"/>
        <v>0</v>
      </c>
      <c r="G90" s="89">
        <f t="shared" ref="G90" si="27">ROUND(E90*F90,2)</f>
        <v>0</v>
      </c>
      <c r="I90" s="143"/>
      <c r="J90" s="146"/>
      <c r="K90" s="143"/>
    </row>
    <row r="91" spans="1:11" s="78" customFormat="1">
      <c r="A91" s="2"/>
      <c r="B91" s="156"/>
      <c r="C91" s="157"/>
      <c r="D91" s="91"/>
      <c r="E91" s="75"/>
      <c r="F91" s="75"/>
      <c r="G91" s="89"/>
      <c r="I91" s="143"/>
      <c r="J91" s="146"/>
      <c r="K91" s="143"/>
    </row>
    <row r="92" spans="1:11" ht="15.75" thickBot="1">
      <c r="B92" s="68" t="s">
        <v>3</v>
      </c>
      <c r="C92" s="10"/>
      <c r="D92" s="103"/>
      <c r="E92" s="104"/>
      <c r="F92" s="104">
        <f>SUM(F9:F91)</f>
        <v>0</v>
      </c>
      <c r="G92" s="105">
        <f>SUM(G9:G91)</f>
        <v>0</v>
      </c>
    </row>
    <row r="93" spans="1:11" ht="15.75" thickTop="1">
      <c r="A93" s="137" t="s">
        <v>7</v>
      </c>
      <c r="B93" s="16" t="s">
        <v>6</v>
      </c>
      <c r="E93" s="75"/>
      <c r="F93" s="75"/>
      <c r="G93" s="89"/>
    </row>
    <row r="94" spans="1:11" ht="51.75" customHeight="1">
      <c r="B94" s="302" t="s">
        <v>86</v>
      </c>
      <c r="C94" s="303"/>
      <c r="D94" s="106"/>
      <c r="E94" s="75"/>
      <c r="F94" s="75"/>
      <c r="G94" s="89"/>
    </row>
    <row r="95" spans="1:11" ht="51.75" customHeight="1">
      <c r="A95" s="2">
        <v>2.0099999999999998</v>
      </c>
      <c r="B95" s="275" t="s">
        <v>87</v>
      </c>
      <c r="C95" s="276"/>
      <c r="D95" s="88"/>
      <c r="E95" s="75"/>
      <c r="F95" s="75"/>
      <c r="G95" s="89"/>
    </row>
    <row r="96" spans="1:11" ht="18">
      <c r="A96" s="2" t="s">
        <v>73</v>
      </c>
      <c r="B96" s="126" t="s">
        <v>32</v>
      </c>
      <c r="C96" s="74">
        <f>(22.7+12.1)*1.7*1</f>
        <v>59.16</v>
      </c>
      <c r="D96" s="90">
        <v>0</v>
      </c>
      <c r="E96" s="269"/>
      <c r="F96" s="75">
        <f>ROUND(C96*E96,2)</f>
        <v>0</v>
      </c>
      <c r="G96" s="89">
        <f>ROUND(D96*E96,2)</f>
        <v>0</v>
      </c>
    </row>
    <row r="97" spans="1:7">
      <c r="B97" s="126"/>
      <c r="E97" s="75"/>
      <c r="F97" s="75"/>
      <c r="G97" s="89"/>
    </row>
    <row r="98" spans="1:7">
      <c r="E98" s="75"/>
      <c r="F98" s="75">
        <f>ROUND(C98*E98,2)</f>
        <v>0</v>
      </c>
      <c r="G98" s="89">
        <f t="shared" ref="G98:G127" si="28">ROUND(E98*F98,2)</f>
        <v>0</v>
      </c>
    </row>
    <row r="99" spans="1:7" ht="52.5" customHeight="1">
      <c r="A99" s="2">
        <f>SUM(A95,0.01)</f>
        <v>2.02</v>
      </c>
      <c r="B99" s="275" t="s">
        <v>90</v>
      </c>
      <c r="C99" s="276"/>
      <c r="D99" s="88"/>
      <c r="E99" s="75"/>
      <c r="F99" s="75">
        <f>ROUND(C99*E99,2)</f>
        <v>0</v>
      </c>
      <c r="G99" s="89">
        <f t="shared" si="28"/>
        <v>0</v>
      </c>
    </row>
    <row r="100" spans="1:7" ht="18">
      <c r="A100" s="2" t="s">
        <v>73</v>
      </c>
      <c r="B100" s="126" t="s">
        <v>32</v>
      </c>
      <c r="C100" s="74">
        <f>(22.7+12.1)*0.8*1</f>
        <v>27.84</v>
      </c>
      <c r="D100" s="90">
        <v>0</v>
      </c>
      <c r="E100" s="269"/>
      <c r="F100" s="75">
        <f>ROUND(C100*E100,2)</f>
        <v>0</v>
      </c>
      <c r="G100" s="89">
        <f>ROUND(D100*E100,2)</f>
        <v>0</v>
      </c>
    </row>
    <row r="101" spans="1:7">
      <c r="B101" s="126"/>
      <c r="E101" s="75"/>
      <c r="F101" s="75"/>
      <c r="G101" s="89"/>
    </row>
    <row r="102" spans="1:7">
      <c r="E102" s="75"/>
      <c r="F102" s="75">
        <f>ROUND(C102*E102,2)</f>
        <v>0</v>
      </c>
      <c r="G102" s="89">
        <f t="shared" si="28"/>
        <v>0</v>
      </c>
    </row>
    <row r="103" spans="1:7" ht="20.25" customHeight="1">
      <c r="A103" s="2">
        <f>SUM(A99,0.01)</f>
        <v>2.0299999999999998</v>
      </c>
      <c r="B103" s="275" t="s">
        <v>91</v>
      </c>
      <c r="C103" s="276"/>
      <c r="D103" s="88"/>
      <c r="E103" s="75"/>
      <c r="F103" s="75">
        <f>ROUND(C103*E103,2)</f>
        <v>0</v>
      </c>
      <c r="G103" s="89">
        <f t="shared" si="28"/>
        <v>0</v>
      </c>
    </row>
    <row r="104" spans="1:7" ht="18">
      <c r="A104" s="2" t="s">
        <v>73</v>
      </c>
      <c r="B104" s="80" t="s">
        <v>31</v>
      </c>
      <c r="C104" s="74">
        <f>(22.7+12.1+2)*2*0.8</f>
        <v>58.88</v>
      </c>
      <c r="D104" s="90">
        <v>0</v>
      </c>
      <c r="E104" s="269"/>
      <c r="F104" s="75">
        <f>ROUND(C104*E104,2)</f>
        <v>0</v>
      </c>
      <c r="G104" s="89">
        <f>ROUND(D104*E104,2)</f>
        <v>0</v>
      </c>
    </row>
    <row r="105" spans="1:7">
      <c r="E105" s="75"/>
      <c r="F105" s="75"/>
      <c r="G105" s="89"/>
    </row>
    <row r="106" spans="1:7">
      <c r="E106" s="75"/>
      <c r="F106" s="75">
        <f>ROUND(C106*E106,2)</f>
        <v>0</v>
      </c>
      <c r="G106" s="89">
        <f t="shared" si="28"/>
        <v>0</v>
      </c>
    </row>
    <row r="107" spans="1:7" ht="34.5" customHeight="1">
      <c r="A107" s="2">
        <f>SUM(A103,0.01)</f>
        <v>2.04</v>
      </c>
      <c r="B107" s="275" t="s">
        <v>35</v>
      </c>
      <c r="C107" s="275"/>
      <c r="D107" s="107"/>
      <c r="E107" s="75"/>
      <c r="F107" s="75">
        <f>ROUND(C107*E107,2)</f>
        <v>0</v>
      </c>
      <c r="G107" s="89">
        <f t="shared" si="28"/>
        <v>0</v>
      </c>
    </row>
    <row r="108" spans="1:7" ht="18">
      <c r="A108" s="2" t="s">
        <v>73</v>
      </c>
      <c r="B108" s="80" t="s">
        <v>32</v>
      </c>
      <c r="C108" s="74">
        <v>7</v>
      </c>
      <c r="E108" s="269"/>
      <c r="F108" s="75">
        <f>ROUND(C108*E108,2)</f>
        <v>0</v>
      </c>
      <c r="G108" s="89">
        <f>ROUND(D108*E108,2)</f>
        <v>0</v>
      </c>
    </row>
    <row r="109" spans="1:7">
      <c r="E109" s="75"/>
      <c r="F109" s="75"/>
      <c r="G109" s="89"/>
    </row>
    <row r="110" spans="1:7">
      <c r="E110" s="75"/>
      <c r="F110" s="75">
        <f>ROUND(C110*E110,2)</f>
        <v>0</v>
      </c>
      <c r="G110" s="89">
        <f t="shared" si="28"/>
        <v>0</v>
      </c>
    </row>
    <row r="111" spans="1:7" ht="50.25" customHeight="1">
      <c r="A111" s="2">
        <f>SUM(A107,0.01)</f>
        <v>2.0499999999999998</v>
      </c>
      <c r="B111" s="275" t="s">
        <v>36</v>
      </c>
      <c r="C111" s="275"/>
      <c r="D111" s="88"/>
      <c r="E111" s="75"/>
      <c r="F111" s="75">
        <f>ROUND(C111*E111,2)</f>
        <v>0</v>
      </c>
      <c r="G111" s="89">
        <f t="shared" si="28"/>
        <v>0</v>
      </c>
    </row>
    <row r="112" spans="1:7" ht="18">
      <c r="A112" s="2" t="s">
        <v>73</v>
      </c>
      <c r="B112" s="80" t="s">
        <v>32</v>
      </c>
      <c r="C112" s="74">
        <v>4</v>
      </c>
      <c r="E112" s="269"/>
      <c r="F112" s="75">
        <f>ROUND(C112*E112,2)</f>
        <v>0</v>
      </c>
      <c r="G112" s="89">
        <f>ROUND(D112*E112,2)</f>
        <v>0</v>
      </c>
    </row>
    <row r="113" spans="1:7">
      <c r="E113" s="75"/>
      <c r="F113" s="75"/>
      <c r="G113" s="89"/>
    </row>
    <row r="114" spans="1:7">
      <c r="E114" s="75"/>
      <c r="F114" s="75">
        <f>ROUND(C114*E114,2)</f>
        <v>0</v>
      </c>
      <c r="G114" s="89">
        <f t="shared" si="28"/>
        <v>0</v>
      </c>
    </row>
    <row r="115" spans="1:7" ht="35.25" customHeight="1">
      <c r="A115" s="2">
        <f>SUM(A111,0.01)</f>
        <v>2.06</v>
      </c>
      <c r="B115" s="300" t="s">
        <v>93</v>
      </c>
      <c r="C115" s="301"/>
      <c r="D115" s="108"/>
      <c r="E115" s="75"/>
      <c r="F115" s="75">
        <f>ROUND(C115*E115,2)</f>
        <v>0</v>
      </c>
      <c r="G115" s="89">
        <f t="shared" si="28"/>
        <v>0</v>
      </c>
    </row>
    <row r="116" spans="1:7" ht="18">
      <c r="A116" s="2" t="s">
        <v>73</v>
      </c>
      <c r="B116" s="80" t="s">
        <v>32</v>
      </c>
      <c r="C116" s="74">
        <f>(23+12.5)*2*0.3</f>
        <v>21.3</v>
      </c>
      <c r="E116" s="269"/>
      <c r="F116" s="75">
        <f>ROUND(C116*E116,2)</f>
        <v>0</v>
      </c>
      <c r="G116" s="89">
        <f>ROUND(D116*E116,2)</f>
        <v>0</v>
      </c>
    </row>
    <row r="117" spans="1:7">
      <c r="E117" s="75"/>
      <c r="F117" s="75"/>
      <c r="G117" s="89"/>
    </row>
    <row r="118" spans="1:7">
      <c r="E118" s="75"/>
      <c r="F118" s="75">
        <f>ROUND(C118*E118,2)</f>
        <v>0</v>
      </c>
      <c r="G118" s="89">
        <f t="shared" si="28"/>
        <v>0</v>
      </c>
    </row>
    <row r="119" spans="1:7" ht="35.25" customHeight="1">
      <c r="A119" s="2">
        <f>SUM(A115,0.01)</f>
        <v>2.0699999999999998</v>
      </c>
      <c r="B119" s="300" t="s">
        <v>262</v>
      </c>
      <c r="C119" s="301"/>
      <c r="D119" s="108"/>
      <c r="E119" s="75"/>
      <c r="F119" s="75">
        <f>ROUND(C119*E119,2)</f>
        <v>0</v>
      </c>
      <c r="G119" s="89">
        <f t="shared" ref="G119" si="29">ROUND(E119*F119,2)</f>
        <v>0</v>
      </c>
    </row>
    <row r="120" spans="1:7" ht="18">
      <c r="A120" s="2" t="s">
        <v>73</v>
      </c>
      <c r="B120" s="150" t="s">
        <v>32</v>
      </c>
      <c r="C120" s="74">
        <f>(C108+C96+C100)-C112-0.03*2*50-C116</f>
        <v>65.7</v>
      </c>
      <c r="E120" s="269"/>
      <c r="F120" s="75">
        <f>ROUND(C120*E120,2)</f>
        <v>0</v>
      </c>
      <c r="G120" s="89">
        <f>ROUND(D120*E120,2)</f>
        <v>0</v>
      </c>
    </row>
    <row r="121" spans="1:7">
      <c r="B121" s="150"/>
      <c r="E121" s="75"/>
      <c r="F121" s="75"/>
      <c r="G121" s="89"/>
    </row>
    <row r="122" spans="1:7">
      <c r="B122" s="150"/>
      <c r="E122" s="75"/>
      <c r="F122" s="75">
        <f>ROUND(C122*E122,2)</f>
        <v>0</v>
      </c>
      <c r="G122" s="89">
        <f t="shared" ref="G122" si="30">ROUND(E122*F122,2)</f>
        <v>0</v>
      </c>
    </row>
    <row r="123" spans="1:7" ht="52.5" customHeight="1">
      <c r="A123" s="2">
        <f>SUM(A119,0.01)</f>
        <v>2.08</v>
      </c>
      <c r="B123" s="285" t="s">
        <v>92</v>
      </c>
      <c r="C123" s="290"/>
      <c r="D123" s="92"/>
      <c r="E123" s="75"/>
      <c r="F123" s="75">
        <f>ROUND(C123*E123,2)</f>
        <v>0</v>
      </c>
      <c r="G123" s="89">
        <f t="shared" si="28"/>
        <v>0</v>
      </c>
    </row>
    <row r="124" spans="1:7" ht="18">
      <c r="A124" s="2" t="s">
        <v>73</v>
      </c>
      <c r="B124" s="80" t="s">
        <v>32</v>
      </c>
      <c r="C124" s="74">
        <f>C96+C100+C108</f>
        <v>94</v>
      </c>
      <c r="D124" s="90">
        <v>0</v>
      </c>
      <c r="E124" s="269"/>
      <c r="F124" s="75">
        <f>ROUND(C124*E124,2)</f>
        <v>0</v>
      </c>
      <c r="G124" s="89">
        <f>ROUND(D124*E124,2)</f>
        <v>0</v>
      </c>
    </row>
    <row r="125" spans="1:7">
      <c r="E125" s="75"/>
      <c r="F125" s="75"/>
      <c r="G125" s="89"/>
    </row>
    <row r="126" spans="1:7">
      <c r="E126" s="75"/>
      <c r="F126" s="75">
        <f>ROUND(C126*E126,2)</f>
        <v>0</v>
      </c>
      <c r="G126" s="89">
        <f t="shared" si="28"/>
        <v>0</v>
      </c>
    </row>
    <row r="127" spans="1:7" ht="37.5" customHeight="1">
      <c r="A127" s="2">
        <f>SUM(A123,0.01)</f>
        <v>2.09</v>
      </c>
      <c r="B127" s="285" t="s">
        <v>37</v>
      </c>
      <c r="C127" s="290"/>
      <c r="D127" s="92"/>
      <c r="E127" s="75"/>
      <c r="F127" s="75">
        <f>ROUND(C127*E127,2)</f>
        <v>0</v>
      </c>
      <c r="G127" s="89">
        <f t="shared" si="28"/>
        <v>0</v>
      </c>
    </row>
    <row r="128" spans="1:7" ht="18">
      <c r="A128" s="2" t="s">
        <v>73</v>
      </c>
      <c r="B128" s="80" t="s">
        <v>31</v>
      </c>
      <c r="C128" s="74">
        <v>60</v>
      </c>
      <c r="D128" s="93"/>
      <c r="E128" s="269"/>
      <c r="F128" s="75">
        <f>ROUND(C128*E128,2)</f>
        <v>0</v>
      </c>
      <c r="G128" s="89">
        <f>ROUND(D128*E128,2)</f>
        <v>0</v>
      </c>
    </row>
    <row r="129" spans="1:10">
      <c r="E129" s="75"/>
      <c r="F129" s="75"/>
      <c r="G129" s="89"/>
    </row>
    <row r="130" spans="1:10" ht="15.75" thickBot="1">
      <c r="B130" s="57" t="s">
        <v>17</v>
      </c>
      <c r="C130" s="10"/>
      <c r="D130" s="103"/>
      <c r="E130" s="104"/>
      <c r="F130" s="104">
        <f>SUM(F94:F129)</f>
        <v>0</v>
      </c>
      <c r="G130" s="105">
        <f>SUM(G94:G129)</f>
        <v>0</v>
      </c>
    </row>
    <row r="131" spans="1:10" ht="15.75" thickTop="1">
      <c r="A131" s="137" t="s">
        <v>8</v>
      </c>
      <c r="B131" s="16" t="s">
        <v>65</v>
      </c>
      <c r="E131" s="75"/>
      <c r="F131" s="110"/>
      <c r="G131" s="111"/>
    </row>
    <row r="132" spans="1:10">
      <c r="E132" s="75"/>
      <c r="F132" s="75"/>
      <c r="G132" s="89"/>
    </row>
    <row r="133" spans="1:10" ht="190.5" customHeight="1">
      <c r="A133" s="2">
        <v>3.01</v>
      </c>
      <c r="B133" s="284" t="s">
        <v>133</v>
      </c>
      <c r="C133" s="290"/>
      <c r="D133" s="88"/>
      <c r="E133" s="75"/>
      <c r="F133" s="75"/>
      <c r="G133" s="89"/>
    </row>
    <row r="134" spans="1:10" ht="18">
      <c r="A134" s="2" t="s">
        <v>73</v>
      </c>
      <c r="B134" s="80" t="s">
        <v>31</v>
      </c>
      <c r="C134" s="74">
        <f>22.8*2+12.1*2+(22.8+12.1)*1.5</f>
        <v>122.15</v>
      </c>
      <c r="D134" s="93">
        <v>0</v>
      </c>
      <c r="E134" s="269"/>
      <c r="F134" s="75">
        <f>ROUND(C134*E134,2)</f>
        <v>0</v>
      </c>
      <c r="G134" s="89">
        <f>ROUND(D134*E134,2)</f>
        <v>0</v>
      </c>
    </row>
    <row r="135" spans="1:10">
      <c r="E135" s="75"/>
      <c r="F135" s="75"/>
      <c r="G135" s="89"/>
    </row>
    <row r="136" spans="1:10">
      <c r="E136" s="75"/>
      <c r="F136" s="75">
        <f>ROUND(C136*E136,2)</f>
        <v>0</v>
      </c>
      <c r="G136" s="89">
        <f t="shared" ref="G136:G213" si="31">ROUND(E136*F136,2)</f>
        <v>0</v>
      </c>
    </row>
    <row r="137" spans="1:10" ht="156" customHeight="1">
      <c r="A137" s="2">
        <f>A133+0.01</f>
        <v>3.02</v>
      </c>
      <c r="B137" s="284" t="s">
        <v>123</v>
      </c>
      <c r="C137" s="290"/>
      <c r="D137" s="92"/>
      <c r="E137" s="75"/>
      <c r="F137" s="75">
        <f>ROUND(C137*E137,2)</f>
        <v>0</v>
      </c>
      <c r="G137" s="89">
        <f t="shared" si="31"/>
        <v>0</v>
      </c>
      <c r="J137" s="153"/>
    </row>
    <row r="138" spans="1:10">
      <c r="A138" s="2" t="s">
        <v>73</v>
      </c>
      <c r="B138" s="80" t="s">
        <v>72</v>
      </c>
      <c r="C138" s="74">
        <f>22.8*1.4+12.1*1.4+22.8*0.6+12.1*0.6</f>
        <v>69.8</v>
      </c>
      <c r="D138" s="93">
        <v>0</v>
      </c>
      <c r="E138" s="269"/>
      <c r="F138" s="75">
        <f>ROUND(C138*E138,2)</f>
        <v>0</v>
      </c>
      <c r="G138" s="89">
        <f>ROUND(D138*E138,2)</f>
        <v>0</v>
      </c>
    </row>
    <row r="139" spans="1:10">
      <c r="E139" s="75"/>
      <c r="F139" s="75"/>
      <c r="G139" s="89"/>
    </row>
    <row r="140" spans="1:10">
      <c r="E140" s="75"/>
      <c r="F140" s="75">
        <f>ROUND(C140*E140,2)</f>
        <v>0</v>
      </c>
      <c r="G140" s="89">
        <f t="shared" si="31"/>
        <v>0</v>
      </c>
    </row>
    <row r="141" spans="1:10" ht="199.5" customHeight="1">
      <c r="A141" s="2">
        <f>A137+0.01</f>
        <v>3.03</v>
      </c>
      <c r="B141" s="284" t="s">
        <v>119</v>
      </c>
      <c r="C141" s="290"/>
      <c r="D141" s="92"/>
      <c r="E141" s="75"/>
      <c r="F141" s="75">
        <f>ROUND(C141*E141,2)</f>
        <v>0</v>
      </c>
      <c r="G141" s="89">
        <f t="shared" ref="G141" si="32">ROUND(E141*F141,2)</f>
        <v>0</v>
      </c>
      <c r="J141" s="153"/>
    </row>
    <row r="142" spans="1:10" ht="16.5">
      <c r="A142" s="2" t="s">
        <v>73</v>
      </c>
      <c r="B142" s="152" t="s">
        <v>96</v>
      </c>
      <c r="C142" s="74">
        <f>22.8*1.2+12.3*2.5</f>
        <v>58.11</v>
      </c>
      <c r="D142" s="93">
        <v>0</v>
      </c>
      <c r="E142" s="269"/>
      <c r="F142" s="75">
        <f>ROUND(C142*E142,2)</f>
        <v>0</v>
      </c>
      <c r="G142" s="89">
        <f>ROUND(D142*E142,2)</f>
        <v>0</v>
      </c>
    </row>
    <row r="143" spans="1:10">
      <c r="B143" s="152"/>
      <c r="E143" s="75"/>
      <c r="F143" s="75"/>
      <c r="G143" s="89"/>
    </row>
    <row r="144" spans="1:10">
      <c r="B144" s="152"/>
      <c r="E144" s="75"/>
      <c r="F144" s="75">
        <f>ROUND(C144*E144,2)</f>
        <v>0</v>
      </c>
      <c r="G144" s="89">
        <f t="shared" ref="G144" si="33">ROUND(E144*F144,2)</f>
        <v>0</v>
      </c>
    </row>
    <row r="145" spans="1:11" s="189" customFormat="1" ht="38.25" customHeight="1">
      <c r="A145" s="2">
        <f>A141+0.01</f>
        <v>3.04</v>
      </c>
      <c r="B145" s="275" t="s">
        <v>94</v>
      </c>
      <c r="C145" s="298"/>
      <c r="D145" s="186"/>
      <c r="E145" s="187"/>
      <c r="F145" s="187">
        <f>ROUND(C145*E145,2)</f>
        <v>0</v>
      </c>
      <c r="G145" s="188">
        <f t="shared" si="31"/>
        <v>0</v>
      </c>
      <c r="I145" s="143"/>
      <c r="J145" s="146"/>
      <c r="K145" s="143"/>
    </row>
    <row r="146" spans="1:11" s="189" customFormat="1" ht="15" customHeight="1">
      <c r="A146" s="2" t="s">
        <v>73</v>
      </c>
      <c r="B146" s="165" t="s">
        <v>31</v>
      </c>
      <c r="C146" s="190">
        <f>C138</f>
        <v>69.8</v>
      </c>
      <c r="D146" s="191">
        <v>0</v>
      </c>
      <c r="E146" s="269"/>
      <c r="F146" s="187">
        <f>ROUND(C146*E146,2)</f>
        <v>0</v>
      </c>
      <c r="G146" s="188">
        <f>ROUND(D146*E146,2)</f>
        <v>0</v>
      </c>
      <c r="I146" s="143"/>
      <c r="J146" s="146"/>
      <c r="K146" s="143"/>
    </row>
    <row r="147" spans="1:11" ht="15" customHeight="1">
      <c r="E147" s="75"/>
      <c r="F147" s="75"/>
      <c r="G147" s="89"/>
    </row>
    <row r="148" spans="1:11">
      <c r="E148" s="75"/>
      <c r="F148" s="75">
        <f>ROUND(C148*E148,2)</f>
        <v>0</v>
      </c>
      <c r="G148" s="89">
        <f t="shared" si="31"/>
        <v>0</v>
      </c>
    </row>
    <row r="149" spans="1:11" ht="96.75" customHeight="1">
      <c r="A149" s="2">
        <f>A145+0.01</f>
        <v>3.05</v>
      </c>
      <c r="B149" s="285" t="s">
        <v>122</v>
      </c>
      <c r="C149" s="290"/>
      <c r="D149" s="88"/>
      <c r="E149" s="75"/>
      <c r="F149" s="75">
        <f>ROUND(C149*E149,2)</f>
        <v>0</v>
      </c>
      <c r="G149" s="89">
        <f t="shared" si="31"/>
        <v>0</v>
      </c>
    </row>
    <row r="150" spans="1:11" ht="18">
      <c r="A150" s="2" t="s">
        <v>73</v>
      </c>
      <c r="B150" s="80" t="s">
        <v>33</v>
      </c>
      <c r="C150" s="74">
        <v>63</v>
      </c>
      <c r="D150" s="90">
        <v>0</v>
      </c>
      <c r="E150" s="269"/>
      <c r="F150" s="75">
        <f>ROUND(C150*E150,2)</f>
        <v>0</v>
      </c>
      <c r="G150" s="89">
        <f>ROUND(D150*E150,2)</f>
        <v>0</v>
      </c>
    </row>
    <row r="151" spans="1:11">
      <c r="E151" s="75"/>
      <c r="F151" s="75"/>
      <c r="G151" s="89"/>
    </row>
    <row r="152" spans="1:11">
      <c r="E152" s="75"/>
      <c r="F152" s="75">
        <f>ROUND(C152*E152,2)</f>
        <v>0</v>
      </c>
      <c r="G152" s="89">
        <f t="shared" si="31"/>
        <v>0</v>
      </c>
    </row>
    <row r="153" spans="1:11" ht="223.5" customHeight="1">
      <c r="A153" s="2">
        <f>A149+0.01</f>
        <v>3.06</v>
      </c>
      <c r="B153" s="284" t="s">
        <v>124</v>
      </c>
      <c r="C153" s="290"/>
      <c r="D153" s="88"/>
      <c r="E153" s="75"/>
      <c r="F153" s="75">
        <f>ROUND(C153*E153,2)</f>
        <v>0</v>
      </c>
      <c r="G153" s="89">
        <f t="shared" si="31"/>
        <v>0</v>
      </c>
    </row>
    <row r="154" spans="1:11" ht="18">
      <c r="A154" s="2" t="s">
        <v>73</v>
      </c>
      <c r="B154" s="152" t="s">
        <v>33</v>
      </c>
      <c r="C154" s="74">
        <f>2*(2+1+(0.8+1)*3+(2+1)*3+0*0.6+0.8+0.9+(1.2+1.2)*2+1.5+1+1.9+1+2.1+1+1.75+1+2+1)</f>
        <v>76.3</v>
      </c>
      <c r="D154" s="90">
        <v>0</v>
      </c>
      <c r="E154" s="269"/>
      <c r="F154" s="75">
        <f>ROUND(C154*E154,2)</f>
        <v>0</v>
      </c>
      <c r="G154" s="89">
        <f>ROUND(D154*E154,2)</f>
        <v>0</v>
      </c>
    </row>
    <row r="155" spans="1:11">
      <c r="E155" s="75"/>
      <c r="F155" s="75">
        <f t="shared" ref="F155:F160" si="34">ROUND(C155*E155,2)</f>
        <v>0</v>
      </c>
      <c r="G155" s="89">
        <f t="shared" si="31"/>
        <v>0</v>
      </c>
    </row>
    <row r="156" spans="1:11" s="1" customFormat="1" ht="195.75" customHeight="1">
      <c r="A156" s="2">
        <f>A153+0.01</f>
        <v>3.07</v>
      </c>
      <c r="B156" s="284" t="s">
        <v>120</v>
      </c>
      <c r="C156" s="290"/>
      <c r="D156" s="88"/>
      <c r="E156" s="75"/>
      <c r="F156" s="75">
        <f t="shared" si="34"/>
        <v>0</v>
      </c>
      <c r="G156" s="89">
        <f t="shared" si="31"/>
        <v>0</v>
      </c>
      <c r="I156" s="143"/>
      <c r="J156" s="146"/>
      <c r="K156" s="143"/>
    </row>
    <row r="157" spans="1:11" ht="18">
      <c r="A157" s="2" t="s">
        <v>73</v>
      </c>
      <c r="B157" s="80" t="s">
        <v>33</v>
      </c>
      <c r="C157" s="74">
        <f>8.4*2+3*2+4.1</f>
        <v>26.9</v>
      </c>
      <c r="E157" s="269"/>
      <c r="F157" s="75">
        <f t="shared" si="34"/>
        <v>0</v>
      </c>
      <c r="G157" s="89">
        <f>ROUND(D157*E157,2)</f>
        <v>0</v>
      </c>
    </row>
    <row r="158" spans="1:11" ht="18">
      <c r="A158" s="2" t="s">
        <v>74</v>
      </c>
      <c r="B158" s="159" t="s">
        <v>33</v>
      </c>
      <c r="C158" s="74">
        <f>8.4*2+7.5+4*2</f>
        <v>32.299999999999997</v>
      </c>
      <c r="E158" s="269"/>
      <c r="F158" s="75">
        <f t="shared" si="34"/>
        <v>0</v>
      </c>
      <c r="G158" s="89">
        <f>ROUND(D158*E158,2)</f>
        <v>0</v>
      </c>
    </row>
    <row r="159" spans="1:11" ht="18">
      <c r="A159" s="2" t="s">
        <v>75</v>
      </c>
      <c r="B159" s="159" t="s">
        <v>33</v>
      </c>
      <c r="C159" s="74">
        <f>9.6+4.15+3.2*2+2.6+2.35*2</f>
        <v>27.45</v>
      </c>
      <c r="E159" s="269"/>
      <c r="F159" s="75">
        <f t="shared" si="34"/>
        <v>0</v>
      </c>
      <c r="G159" s="89">
        <f>ROUND(D159*E159,2)</f>
        <v>0</v>
      </c>
    </row>
    <row r="160" spans="1:11" ht="18">
      <c r="A160" s="2" t="s">
        <v>76</v>
      </c>
      <c r="B160" s="159" t="s">
        <v>33</v>
      </c>
      <c r="C160" s="74">
        <f>5.13+2.7+1.8</f>
        <v>9.6300000000000008</v>
      </c>
      <c r="E160" s="269"/>
      <c r="F160" s="75">
        <f t="shared" si="34"/>
        <v>0</v>
      </c>
      <c r="G160" s="89">
        <f>ROUND(D160*E160,2)</f>
        <v>0</v>
      </c>
    </row>
    <row r="161" spans="1:11">
      <c r="E161" s="75"/>
      <c r="F161" s="75">
        <f>ROUND(C161*E161,2)</f>
        <v>0</v>
      </c>
      <c r="G161" s="89">
        <f t="shared" si="31"/>
        <v>0</v>
      </c>
    </row>
    <row r="162" spans="1:11" ht="122.25" customHeight="1">
      <c r="A162" s="2">
        <f>A156+0.01</f>
        <v>3.08</v>
      </c>
      <c r="B162" s="284" t="s">
        <v>101</v>
      </c>
      <c r="C162" s="290"/>
      <c r="D162" s="88"/>
      <c r="E162" s="75"/>
      <c r="F162" s="75">
        <f>ROUND(C162*E162,2)</f>
        <v>0</v>
      </c>
      <c r="G162" s="89">
        <f t="shared" si="31"/>
        <v>0</v>
      </c>
    </row>
    <row r="163" spans="1:11" s="78" customFormat="1" ht="18">
      <c r="A163" s="2" t="s">
        <v>74</v>
      </c>
      <c r="B163" s="154" t="s">
        <v>31</v>
      </c>
      <c r="C163" s="74">
        <f>13+3+7</f>
        <v>23</v>
      </c>
      <c r="D163" s="90">
        <v>0</v>
      </c>
      <c r="E163" s="269"/>
      <c r="F163" s="75">
        <f t="shared" ref="F163:F164" si="35">ROUND(C163*E163,2)</f>
        <v>0</v>
      </c>
      <c r="G163" s="89">
        <f>ROUND(D163*E163,2)</f>
        <v>0</v>
      </c>
      <c r="I163" s="143"/>
      <c r="J163" s="146"/>
      <c r="K163" s="143"/>
    </row>
    <row r="164" spans="1:11" s="78" customFormat="1" ht="18">
      <c r="A164" s="2" t="s">
        <v>76</v>
      </c>
      <c r="B164" s="154" t="s">
        <v>31</v>
      </c>
      <c r="C164" s="74">
        <v>9</v>
      </c>
      <c r="D164" s="90">
        <v>0</v>
      </c>
      <c r="E164" s="269"/>
      <c r="F164" s="75">
        <f t="shared" si="35"/>
        <v>0</v>
      </c>
      <c r="G164" s="89">
        <f>ROUND(D164*E164,2)</f>
        <v>0</v>
      </c>
      <c r="I164" s="143"/>
      <c r="J164" s="146"/>
      <c r="K164" s="143"/>
    </row>
    <row r="165" spans="1:11">
      <c r="E165" s="75"/>
      <c r="F165" s="75">
        <f t="shared" ref="F165:F181" si="36">ROUND(C165*E165,2)</f>
        <v>0</v>
      </c>
      <c r="G165" s="89">
        <f t="shared" si="31"/>
        <v>0</v>
      </c>
    </row>
    <row r="166" spans="1:11" ht="272.25" customHeight="1">
      <c r="A166" s="2">
        <f>A162+0.01</f>
        <v>3.09</v>
      </c>
      <c r="B166" s="284" t="s">
        <v>125</v>
      </c>
      <c r="C166" s="290"/>
      <c r="D166" s="88"/>
      <c r="E166" s="75"/>
      <c r="F166" s="75">
        <f t="shared" si="36"/>
        <v>0</v>
      </c>
      <c r="G166" s="89">
        <f t="shared" si="31"/>
        <v>0</v>
      </c>
    </row>
    <row r="167" spans="1:11" ht="18">
      <c r="A167" s="2" t="s">
        <v>73</v>
      </c>
      <c r="B167" s="154" t="s">
        <v>33</v>
      </c>
      <c r="C167" s="74">
        <f>(0.8+1*2)*3+(1.3+2.2*2)+1.5+1.4*2</f>
        <v>18.399999999999999</v>
      </c>
      <c r="E167" s="269"/>
      <c r="F167" s="75">
        <f t="shared" si="36"/>
        <v>0</v>
      </c>
      <c r="G167" s="89">
        <f t="shared" ref="G167:G178" si="37">ROUND(D167*E167,2)</f>
        <v>0</v>
      </c>
    </row>
    <row r="168" spans="1:11" ht="18">
      <c r="A168" s="2" t="s">
        <v>74</v>
      </c>
      <c r="B168" s="80" t="s">
        <v>33</v>
      </c>
      <c r="C168" s="74">
        <f>(2+1*2)*3+(1.75+1*2)+(1.9+1*2)+(1.5+1*2)+(1.5+2.2*2)</f>
        <v>29.05</v>
      </c>
      <c r="E168" s="269"/>
      <c r="F168" s="75">
        <f t="shared" si="36"/>
        <v>0</v>
      </c>
      <c r="G168" s="89">
        <f t="shared" si="37"/>
        <v>0</v>
      </c>
    </row>
    <row r="169" spans="1:11" ht="18">
      <c r="A169" s="2" t="s">
        <v>75</v>
      </c>
      <c r="B169" s="154" t="s">
        <v>33</v>
      </c>
      <c r="C169" s="74">
        <f>(1.2*3)*2+(0.8+0.9*2)+(2+1*2)</f>
        <v>13.8</v>
      </c>
      <c r="E169" s="269"/>
      <c r="F169" s="75">
        <f t="shared" si="36"/>
        <v>0</v>
      </c>
      <c r="G169" s="89">
        <f t="shared" si="37"/>
        <v>0</v>
      </c>
    </row>
    <row r="170" spans="1:11" ht="18">
      <c r="A170" s="2" t="s">
        <v>76</v>
      </c>
      <c r="B170" s="154" t="s">
        <v>33</v>
      </c>
      <c r="C170" s="74">
        <f>(0.8+0.6*2)+(2+1*2)*2</f>
        <v>10</v>
      </c>
      <c r="E170" s="269"/>
      <c r="F170" s="75">
        <f t="shared" si="36"/>
        <v>0</v>
      </c>
      <c r="G170" s="89">
        <f t="shared" si="37"/>
        <v>0</v>
      </c>
    </row>
    <row r="171" spans="1:11" ht="18">
      <c r="A171" s="2" t="s">
        <v>77</v>
      </c>
      <c r="B171" s="159" t="s">
        <v>33</v>
      </c>
      <c r="C171" s="74">
        <f>1.2+1.6*2+2+1.4*2+3.95+1.4*2+1.7*2.2*2+2+1.6*2+1.5+1.6*2</f>
        <v>33.33</v>
      </c>
      <c r="E171" s="269"/>
      <c r="F171" s="75">
        <f t="shared" ref="F171" si="38">ROUND(C171*E171,2)</f>
        <v>0</v>
      </c>
      <c r="G171" s="89">
        <f t="shared" si="37"/>
        <v>0</v>
      </c>
    </row>
    <row r="172" spans="1:11" ht="18">
      <c r="A172" s="2" t="s">
        <v>78</v>
      </c>
      <c r="B172" s="159" t="s">
        <v>33</v>
      </c>
      <c r="C172" s="74">
        <f>2+1.6*2+1.6*3</f>
        <v>10</v>
      </c>
      <c r="E172" s="269"/>
      <c r="F172" s="75">
        <f t="shared" ref="F172" si="39">ROUND(C172*E172,2)</f>
        <v>0</v>
      </c>
      <c r="G172" s="89">
        <f t="shared" si="37"/>
        <v>0</v>
      </c>
    </row>
    <row r="173" spans="1:11" ht="18">
      <c r="A173" s="2" t="s">
        <v>79</v>
      </c>
      <c r="B173" s="159" t="s">
        <v>33</v>
      </c>
      <c r="C173" s="74">
        <f>1.5+1.4*2+2+1.4*2+1.7*2.2*2+3.95+1.4*2+2+1.4*2</f>
        <v>28.13</v>
      </c>
      <c r="E173" s="269"/>
      <c r="F173" s="75">
        <f t="shared" ref="F173:F177" si="40">ROUND(C173*E173,2)</f>
        <v>0</v>
      </c>
      <c r="G173" s="89">
        <f t="shared" si="37"/>
        <v>0</v>
      </c>
    </row>
    <row r="174" spans="1:11" ht="18">
      <c r="A174" s="2" t="s">
        <v>80</v>
      </c>
      <c r="B174" s="159" t="s">
        <v>33</v>
      </c>
      <c r="C174" s="74">
        <f>2+1.4+2.2+2+1.4*2+1.6+1.4*2</f>
        <v>14.8</v>
      </c>
      <c r="E174" s="269"/>
      <c r="F174" s="75">
        <f t="shared" si="40"/>
        <v>0</v>
      </c>
      <c r="G174" s="89">
        <f t="shared" si="37"/>
        <v>0</v>
      </c>
    </row>
    <row r="175" spans="1:11" ht="18">
      <c r="A175" s="2" t="s">
        <v>81</v>
      </c>
      <c r="B175" s="159" t="s">
        <v>33</v>
      </c>
      <c r="C175" s="74">
        <f>0.55+0.8*2+2+1.4*2+0.6+0.3*2+(2+1.4*2)*2+0.6+0.3*2+1.3+2.2*2</f>
        <v>24.65</v>
      </c>
      <c r="E175" s="269"/>
      <c r="F175" s="75">
        <f t="shared" si="40"/>
        <v>0</v>
      </c>
      <c r="G175" s="89">
        <f t="shared" si="37"/>
        <v>0</v>
      </c>
    </row>
    <row r="176" spans="1:11" ht="18">
      <c r="A176" s="2" t="s">
        <v>82</v>
      </c>
      <c r="B176" s="159" t="s">
        <v>33</v>
      </c>
      <c r="C176" s="74">
        <f>1.3+2.2*2+0.6+0.3*2+(1.5+1.4*2)*2</f>
        <v>15.5</v>
      </c>
      <c r="E176" s="269"/>
      <c r="F176" s="75">
        <f t="shared" si="40"/>
        <v>0</v>
      </c>
      <c r="G176" s="89">
        <f t="shared" si="37"/>
        <v>0</v>
      </c>
    </row>
    <row r="177" spans="1:7" ht="18">
      <c r="A177" s="2" t="s">
        <v>83</v>
      </c>
      <c r="B177" s="159" t="s">
        <v>33</v>
      </c>
      <c r="C177" s="74">
        <f>1.4+2.1*2+1.2+1.3*2+2+1.3*2</f>
        <v>14</v>
      </c>
      <c r="E177" s="269"/>
      <c r="F177" s="75">
        <f t="shared" si="40"/>
        <v>0</v>
      </c>
      <c r="G177" s="89">
        <f t="shared" si="37"/>
        <v>0</v>
      </c>
    </row>
    <row r="178" spans="1:7" ht="18">
      <c r="A178" s="2" t="s">
        <v>84</v>
      </c>
      <c r="B178" s="159" t="s">
        <v>33</v>
      </c>
      <c r="C178" s="74">
        <f>1.4+2.1*2+1.2+1.3*2+2+1.3*2+1.2+1.4*2</f>
        <v>18</v>
      </c>
      <c r="E178" s="269"/>
      <c r="F178" s="75">
        <f t="shared" ref="F178" si="41">ROUND(C178*E178,2)</f>
        <v>0</v>
      </c>
      <c r="G178" s="89">
        <f t="shared" si="37"/>
        <v>0</v>
      </c>
    </row>
    <row r="179" spans="1:7">
      <c r="E179" s="75"/>
      <c r="F179" s="75">
        <f t="shared" si="36"/>
        <v>0</v>
      </c>
      <c r="G179" s="89">
        <f t="shared" si="31"/>
        <v>0</v>
      </c>
    </row>
    <row r="180" spans="1:7" ht="120.75" customHeight="1">
      <c r="A180" s="2">
        <f>A166+0.01</f>
        <v>3.1</v>
      </c>
      <c r="B180" s="291" t="s">
        <v>126</v>
      </c>
      <c r="C180" s="276"/>
      <c r="D180" s="88"/>
      <c r="E180" s="75"/>
      <c r="F180" s="75">
        <f t="shared" si="36"/>
        <v>0</v>
      </c>
      <c r="G180" s="89">
        <f t="shared" si="31"/>
        <v>0</v>
      </c>
    </row>
    <row r="181" spans="1:7" ht="18">
      <c r="A181" s="2" t="s">
        <v>74</v>
      </c>
      <c r="B181" s="80" t="s">
        <v>33</v>
      </c>
      <c r="C181" s="74">
        <v>1.4</v>
      </c>
      <c r="E181" s="269"/>
      <c r="F181" s="75">
        <f t="shared" si="36"/>
        <v>0</v>
      </c>
      <c r="G181" s="89">
        <f>ROUND(D181*E181,2)</f>
        <v>0</v>
      </c>
    </row>
    <row r="182" spans="1:7" ht="18">
      <c r="A182" s="2" t="s">
        <v>75</v>
      </c>
      <c r="B182" s="159" t="s">
        <v>33</v>
      </c>
      <c r="C182" s="74">
        <v>1</v>
      </c>
      <c r="E182" s="269"/>
      <c r="F182" s="75">
        <f t="shared" ref="F182" si="42">ROUND(C182*E182,2)</f>
        <v>0</v>
      </c>
      <c r="G182" s="89">
        <f>ROUND(D182*E182,2)</f>
        <v>0</v>
      </c>
    </row>
    <row r="183" spans="1:7" ht="18">
      <c r="A183" s="2" t="s">
        <v>76</v>
      </c>
      <c r="B183" s="159" t="s">
        <v>33</v>
      </c>
      <c r="C183" s="74">
        <v>1</v>
      </c>
      <c r="E183" s="269"/>
      <c r="F183" s="75">
        <f t="shared" ref="F183" si="43">ROUND(C183*E183,2)</f>
        <v>0</v>
      </c>
      <c r="G183" s="89">
        <f>ROUND(D183*E183,2)</f>
        <v>0</v>
      </c>
    </row>
    <row r="184" spans="1:7" ht="18">
      <c r="A184" s="2" t="s">
        <v>83</v>
      </c>
      <c r="B184" s="159" t="s">
        <v>33</v>
      </c>
      <c r="C184" s="74">
        <v>1.4</v>
      </c>
      <c r="E184" s="269"/>
      <c r="F184" s="75">
        <f t="shared" ref="F184" si="44">ROUND(C184*E184,2)</f>
        <v>0</v>
      </c>
      <c r="G184" s="89">
        <f>ROUND(D184*E184,2)</f>
        <v>0</v>
      </c>
    </row>
    <row r="185" spans="1:7" ht="18">
      <c r="A185" s="2" t="s">
        <v>84</v>
      </c>
      <c r="B185" s="159" t="s">
        <v>33</v>
      </c>
      <c r="C185" s="74">
        <v>1.4</v>
      </c>
      <c r="E185" s="269"/>
      <c r="F185" s="75">
        <f t="shared" ref="F185" si="45">ROUND(C185*E185,2)</f>
        <v>0</v>
      </c>
      <c r="G185" s="89">
        <f>ROUND(D185*E185,2)</f>
        <v>0</v>
      </c>
    </row>
    <row r="186" spans="1:7">
      <c r="E186" s="75"/>
      <c r="F186" s="75"/>
      <c r="G186" s="89"/>
    </row>
    <row r="187" spans="1:7">
      <c r="E187" s="75"/>
      <c r="F187" s="75">
        <f>ROUND(C187*E187,2)</f>
        <v>0</v>
      </c>
      <c r="G187" s="89">
        <f t="shared" si="31"/>
        <v>0</v>
      </c>
    </row>
    <row r="188" spans="1:7" ht="67.5" customHeight="1">
      <c r="A188" s="2">
        <f>A180+0.01</f>
        <v>3.11</v>
      </c>
      <c r="B188" s="291" t="s">
        <v>134</v>
      </c>
      <c r="C188" s="276"/>
      <c r="D188" s="88"/>
      <c r="E188" s="75"/>
      <c r="F188" s="75">
        <f t="shared" ref="F188:F189" si="46">ROUND(C188*E188,2)</f>
        <v>0</v>
      </c>
      <c r="G188" s="89">
        <f t="shared" ref="G188" si="47">ROUND(E188*F188,2)</f>
        <v>0</v>
      </c>
    </row>
    <row r="189" spans="1:7" ht="18">
      <c r="A189" s="2" t="s">
        <v>73</v>
      </c>
      <c r="B189" s="159" t="s">
        <v>31</v>
      </c>
      <c r="D189" s="90">
        <v>4.5999999999999996</v>
      </c>
      <c r="E189" s="269"/>
      <c r="F189" s="75">
        <f t="shared" si="46"/>
        <v>0</v>
      </c>
      <c r="G189" s="89">
        <f>ROUND(D189*E189,2)</f>
        <v>0</v>
      </c>
    </row>
    <row r="190" spans="1:7">
      <c r="B190" s="159"/>
      <c r="E190" s="75"/>
      <c r="F190" s="75"/>
      <c r="G190" s="89"/>
    </row>
    <row r="191" spans="1:7">
      <c r="B191" s="159"/>
      <c r="E191" s="75"/>
      <c r="F191" s="75">
        <f>ROUND(C191*E191,2)</f>
        <v>0</v>
      </c>
      <c r="G191" s="89">
        <f t="shared" ref="G191:G192" si="48">ROUND(E191*F191,2)</f>
        <v>0</v>
      </c>
    </row>
    <row r="192" spans="1:7" ht="138.75" customHeight="1">
      <c r="A192" s="2">
        <f>A188+0.01</f>
        <v>3.12</v>
      </c>
      <c r="B192" s="291" t="s">
        <v>135</v>
      </c>
      <c r="C192" s="276"/>
      <c r="D192" s="88"/>
      <c r="E192" s="75"/>
      <c r="F192" s="75">
        <f t="shared" ref="F192:F193" si="49">ROUND(C192*E192,2)</f>
        <v>0</v>
      </c>
      <c r="G192" s="89">
        <f t="shared" si="48"/>
        <v>0</v>
      </c>
    </row>
    <row r="193" spans="1:11" ht="18">
      <c r="A193" s="2" t="s">
        <v>73</v>
      </c>
      <c r="B193" s="159" t="s">
        <v>31</v>
      </c>
      <c r="D193" s="90">
        <v>1.2</v>
      </c>
      <c r="E193" s="269"/>
      <c r="F193" s="75">
        <f t="shared" si="49"/>
        <v>0</v>
      </c>
      <c r="G193" s="89">
        <f>ROUND(D193*E193,2)</f>
        <v>0</v>
      </c>
    </row>
    <row r="194" spans="1:11">
      <c r="B194" s="159"/>
      <c r="E194" s="75"/>
      <c r="F194" s="75"/>
      <c r="G194" s="89"/>
    </row>
    <row r="195" spans="1:11">
      <c r="B195" s="159"/>
      <c r="E195" s="75"/>
      <c r="F195" s="75">
        <f>ROUND(C195*E195,2)</f>
        <v>0</v>
      </c>
      <c r="G195" s="89">
        <f t="shared" ref="G195" si="50">ROUND(E195*F195,2)</f>
        <v>0</v>
      </c>
    </row>
    <row r="196" spans="1:11" s="78" customFormat="1" ht="66" customHeight="1">
      <c r="A196" s="2">
        <f>A192+0.01</f>
        <v>3.13</v>
      </c>
      <c r="B196" s="291" t="s">
        <v>130</v>
      </c>
      <c r="C196" s="276"/>
      <c r="D196" s="88"/>
      <c r="E196" s="75"/>
      <c r="F196" s="75"/>
      <c r="G196" s="89"/>
      <c r="I196" s="143"/>
      <c r="J196" s="146"/>
      <c r="K196" s="143"/>
    </row>
    <row r="197" spans="1:11" ht="14.25" customHeight="1">
      <c r="A197" s="2" t="s">
        <v>73</v>
      </c>
      <c r="B197" s="159" t="s">
        <v>96</v>
      </c>
      <c r="C197" s="74">
        <f>48.37+23.85+15.97</f>
        <v>88.19</v>
      </c>
      <c r="D197" s="90">
        <v>0</v>
      </c>
      <c r="E197" s="268"/>
      <c r="F197" s="75">
        <f>ROUND(C197*E197,2)</f>
        <v>0</v>
      </c>
      <c r="G197" s="89">
        <f>ROUND(D197*E197,2)</f>
        <v>0</v>
      </c>
    </row>
    <row r="198" spans="1:11" ht="16.5">
      <c r="A198" s="2" t="s">
        <v>74</v>
      </c>
      <c r="B198" s="162" t="s">
        <v>96</v>
      </c>
      <c r="C198" s="74">
        <v>71.099999999999994</v>
      </c>
      <c r="D198" s="90">
        <v>0</v>
      </c>
      <c r="E198" s="268"/>
      <c r="F198" s="75">
        <f>ROUND(C198*E198,2)</f>
        <v>0</v>
      </c>
      <c r="G198" s="89">
        <f>ROUND(D198*E198,2)</f>
        <v>0</v>
      </c>
    </row>
    <row r="199" spans="1:11" ht="16.5">
      <c r="A199" s="2" t="s">
        <v>75</v>
      </c>
      <c r="B199" s="162" t="s">
        <v>96</v>
      </c>
      <c r="C199" s="74">
        <v>69.94</v>
      </c>
      <c r="D199" s="90">
        <v>0</v>
      </c>
      <c r="E199" s="268"/>
      <c r="F199" s="75">
        <f t="shared" ref="F199:F208" si="51">ROUND(C199*E199,2)</f>
        <v>0</v>
      </c>
      <c r="G199" s="89">
        <f t="shared" ref="G199:G208" si="52">ROUND(D199*E199,2)</f>
        <v>0</v>
      </c>
    </row>
    <row r="200" spans="1:11" ht="16.5">
      <c r="A200" s="2" t="s">
        <v>76</v>
      </c>
      <c r="B200" s="162" t="s">
        <v>96</v>
      </c>
      <c r="C200" s="74">
        <v>33.119999999999997</v>
      </c>
      <c r="D200" s="90">
        <v>0</v>
      </c>
      <c r="E200" s="268"/>
      <c r="F200" s="75">
        <f t="shared" si="51"/>
        <v>0</v>
      </c>
      <c r="G200" s="89">
        <f t="shared" si="52"/>
        <v>0</v>
      </c>
    </row>
    <row r="201" spans="1:11" ht="16.5">
      <c r="A201" s="2" t="s">
        <v>77</v>
      </c>
      <c r="B201" s="162" t="s">
        <v>96</v>
      </c>
      <c r="C201" s="74">
        <v>94.94</v>
      </c>
      <c r="D201" s="90">
        <v>0</v>
      </c>
      <c r="E201" s="268"/>
      <c r="F201" s="75">
        <f t="shared" si="51"/>
        <v>0</v>
      </c>
      <c r="G201" s="89">
        <f t="shared" si="52"/>
        <v>0</v>
      </c>
    </row>
    <row r="202" spans="1:11" ht="16.5">
      <c r="A202" s="2" t="s">
        <v>78</v>
      </c>
      <c r="B202" s="162" t="s">
        <v>96</v>
      </c>
      <c r="C202" s="74">
        <v>40.56</v>
      </c>
      <c r="D202" s="90">
        <v>0</v>
      </c>
      <c r="E202" s="268"/>
      <c r="F202" s="75">
        <f t="shared" si="51"/>
        <v>0</v>
      </c>
      <c r="G202" s="89">
        <f t="shared" si="52"/>
        <v>0</v>
      </c>
    </row>
    <row r="203" spans="1:11" ht="16.5">
      <c r="A203" s="2" t="s">
        <v>79</v>
      </c>
      <c r="B203" s="162" t="s">
        <v>96</v>
      </c>
      <c r="C203" s="74">
        <v>74.27</v>
      </c>
      <c r="D203" s="90">
        <v>0</v>
      </c>
      <c r="E203" s="268"/>
      <c r="F203" s="75">
        <f t="shared" si="51"/>
        <v>0</v>
      </c>
      <c r="G203" s="89">
        <f t="shared" si="52"/>
        <v>0</v>
      </c>
    </row>
    <row r="204" spans="1:11" ht="16.5">
      <c r="A204" s="2" t="s">
        <v>80</v>
      </c>
      <c r="B204" s="162" t="s">
        <v>96</v>
      </c>
      <c r="C204" s="74">
        <v>45.74</v>
      </c>
      <c r="D204" s="90">
        <v>0</v>
      </c>
      <c r="E204" s="268"/>
      <c r="F204" s="75">
        <f t="shared" si="51"/>
        <v>0</v>
      </c>
      <c r="G204" s="89">
        <f t="shared" si="52"/>
        <v>0</v>
      </c>
    </row>
    <row r="205" spans="1:11" ht="16.5">
      <c r="A205" s="2" t="s">
        <v>81</v>
      </c>
      <c r="B205" s="162" t="s">
        <v>96</v>
      </c>
      <c r="C205" s="74">
        <v>66.25</v>
      </c>
      <c r="D205" s="90">
        <v>0</v>
      </c>
      <c r="E205" s="268"/>
      <c r="F205" s="75">
        <f t="shared" si="51"/>
        <v>0</v>
      </c>
      <c r="G205" s="89">
        <f t="shared" si="52"/>
        <v>0</v>
      </c>
    </row>
    <row r="206" spans="1:11" ht="16.5">
      <c r="A206" s="2" t="s">
        <v>82</v>
      </c>
      <c r="B206" s="162" t="s">
        <v>96</v>
      </c>
      <c r="C206" s="74">
        <v>60.04</v>
      </c>
      <c r="D206" s="90">
        <v>0</v>
      </c>
      <c r="E206" s="268"/>
      <c r="F206" s="75">
        <f t="shared" si="51"/>
        <v>0</v>
      </c>
      <c r="G206" s="89">
        <f t="shared" si="52"/>
        <v>0</v>
      </c>
    </row>
    <row r="207" spans="1:11" ht="16.5">
      <c r="A207" s="2" t="s">
        <v>83</v>
      </c>
      <c r="B207" s="162" t="s">
        <v>96</v>
      </c>
      <c r="C207" s="74">
        <v>53.96</v>
      </c>
      <c r="D207" s="90">
        <v>0</v>
      </c>
      <c r="E207" s="268"/>
      <c r="F207" s="75">
        <f t="shared" si="51"/>
        <v>0</v>
      </c>
      <c r="G207" s="89">
        <f t="shared" si="52"/>
        <v>0</v>
      </c>
    </row>
    <row r="208" spans="1:11" ht="16.5">
      <c r="A208" s="2" t="s">
        <v>84</v>
      </c>
      <c r="B208" s="162" t="s">
        <v>96</v>
      </c>
      <c r="C208" s="74">
        <v>53.96</v>
      </c>
      <c r="D208" s="90">
        <v>0</v>
      </c>
      <c r="E208" s="268"/>
      <c r="F208" s="75">
        <f t="shared" si="51"/>
        <v>0</v>
      </c>
      <c r="G208" s="89">
        <f t="shared" si="52"/>
        <v>0</v>
      </c>
    </row>
    <row r="209" spans="1:11" s="78" customFormat="1">
      <c r="A209" s="2"/>
      <c r="B209" s="159"/>
      <c r="C209" s="74"/>
      <c r="D209" s="90"/>
      <c r="E209" s="75"/>
      <c r="F209" s="75">
        <f>ROUND(C209*E209,2)</f>
        <v>0</v>
      </c>
      <c r="G209" s="89">
        <f>ROUND(E209*F209,2)</f>
        <v>0</v>
      </c>
      <c r="I209" s="143"/>
      <c r="J209" s="146"/>
      <c r="K209" s="143"/>
    </row>
    <row r="210" spans="1:11" ht="50.25" customHeight="1">
      <c r="A210" s="2">
        <f>A196+0.01</f>
        <v>3.14</v>
      </c>
      <c r="B210" s="289" t="s">
        <v>128</v>
      </c>
      <c r="C210" s="278"/>
      <c r="D210" s="112"/>
      <c r="E210" s="75"/>
      <c r="F210" s="75">
        <f>ROUND(C210*E210,2)</f>
        <v>0</v>
      </c>
      <c r="G210" s="89">
        <f t="shared" si="31"/>
        <v>0</v>
      </c>
    </row>
    <row r="211" spans="1:11">
      <c r="A211" s="2" t="s">
        <v>129</v>
      </c>
      <c r="B211" s="80" t="s">
        <v>18</v>
      </c>
      <c r="D211" s="90">
        <v>40</v>
      </c>
      <c r="E211" s="269"/>
      <c r="F211" s="75">
        <f>ROUND(C211*E211,2)</f>
        <v>0</v>
      </c>
      <c r="G211" s="89">
        <f>ROUND(D211*E211,2)</f>
        <v>0</v>
      </c>
    </row>
    <row r="212" spans="1:11">
      <c r="E212" s="75"/>
      <c r="F212" s="75"/>
      <c r="G212" s="89"/>
    </row>
    <row r="213" spans="1:11" ht="17.25" customHeight="1">
      <c r="B213" s="279"/>
      <c r="C213" s="280"/>
      <c r="D213" s="91"/>
      <c r="E213" s="75"/>
      <c r="F213" s="75">
        <f>ROUND(C213*E213,2)</f>
        <v>0</v>
      </c>
      <c r="G213" s="89">
        <f t="shared" si="31"/>
        <v>0</v>
      </c>
    </row>
    <row r="214" spans="1:11" ht="51.75" customHeight="1">
      <c r="A214" s="2">
        <f>A210+0.01</f>
        <v>3.15</v>
      </c>
      <c r="B214" s="289" t="s">
        <v>128</v>
      </c>
      <c r="C214" s="278"/>
      <c r="D214" s="92"/>
      <c r="E214" s="75"/>
      <c r="F214" s="75">
        <f>ROUND(C214*E214,2)</f>
        <v>0</v>
      </c>
      <c r="G214" s="89">
        <f t="shared" ref="G214:G217" si="53">ROUND(E214*F214,2)</f>
        <v>0</v>
      </c>
    </row>
    <row r="215" spans="1:11">
      <c r="A215" s="2" t="s">
        <v>129</v>
      </c>
      <c r="B215" s="159" t="s">
        <v>18</v>
      </c>
      <c r="D215" s="90">
        <v>40</v>
      </c>
      <c r="E215" s="269"/>
      <c r="F215" s="75">
        <f>ROUND(C215*E215,2)</f>
        <v>0</v>
      </c>
      <c r="G215" s="89">
        <f>ROUND(D215*E215,2)</f>
        <v>0</v>
      </c>
    </row>
    <row r="216" spans="1:11">
      <c r="E216" s="75"/>
      <c r="F216" s="75"/>
      <c r="G216" s="89"/>
    </row>
    <row r="217" spans="1:11" ht="17.25" customHeight="1">
      <c r="B217" s="279"/>
      <c r="C217" s="280"/>
      <c r="D217" s="91"/>
      <c r="E217" s="75"/>
      <c r="F217" s="75">
        <f>ROUND(C217*E217,2)</f>
        <v>0</v>
      </c>
      <c r="G217" s="89">
        <f t="shared" si="53"/>
        <v>0</v>
      </c>
    </row>
    <row r="218" spans="1:11" ht="66" customHeight="1">
      <c r="A218" s="2">
        <f>A214+0.01</f>
        <v>3.16</v>
      </c>
      <c r="B218" s="289" t="s">
        <v>171</v>
      </c>
      <c r="C218" s="278"/>
      <c r="D218" s="92"/>
      <c r="E218" s="75"/>
      <c r="F218" s="75">
        <f>ROUND(C218*E218,2)</f>
        <v>0</v>
      </c>
      <c r="G218" s="89">
        <f t="shared" ref="G218" si="54">ROUND(E218*F218,2)</f>
        <v>0</v>
      </c>
    </row>
    <row r="219" spans="1:11">
      <c r="A219" s="2" t="s">
        <v>129</v>
      </c>
      <c r="B219" s="159" t="s">
        <v>1</v>
      </c>
      <c r="D219" s="90">
        <v>1</v>
      </c>
      <c r="E219" s="269"/>
      <c r="F219" s="75">
        <f>ROUND(C219*E219,2)</f>
        <v>0</v>
      </c>
      <c r="G219" s="89">
        <f>ROUND(D219*E219,2)</f>
        <v>0</v>
      </c>
    </row>
    <row r="220" spans="1:11">
      <c r="B220" s="159"/>
      <c r="E220" s="75"/>
      <c r="F220" s="75"/>
      <c r="G220" s="89"/>
    </row>
    <row r="221" spans="1:11" ht="17.25" customHeight="1">
      <c r="B221" s="279"/>
      <c r="C221" s="280"/>
      <c r="D221" s="91"/>
      <c r="E221" s="75"/>
      <c r="F221" s="75">
        <f>ROUND(C221*E221,2)</f>
        <v>0</v>
      </c>
      <c r="G221" s="89">
        <f t="shared" ref="G221:G222" si="55">ROUND(E221*F221,2)</f>
        <v>0</v>
      </c>
    </row>
    <row r="222" spans="1:11" ht="97.5" customHeight="1">
      <c r="A222" s="2">
        <f>A218+0.01</f>
        <v>3.17</v>
      </c>
      <c r="B222" s="277" t="s">
        <v>264</v>
      </c>
      <c r="C222" s="278"/>
      <c r="D222" s="92"/>
      <c r="E222" s="75"/>
      <c r="F222" s="75">
        <f>ROUND(C222*E222,2)</f>
        <v>0</v>
      </c>
      <c r="G222" s="89">
        <f t="shared" si="55"/>
        <v>0</v>
      </c>
    </row>
    <row r="223" spans="1:11">
      <c r="A223" s="2" t="s">
        <v>129</v>
      </c>
      <c r="B223" s="162" t="s">
        <v>1</v>
      </c>
      <c r="D223" s="90">
        <v>1</v>
      </c>
      <c r="E223" s="269"/>
      <c r="F223" s="75">
        <f>ROUND(C223*E223,2)</f>
        <v>0</v>
      </c>
      <c r="G223" s="89">
        <f>ROUND(D223*E223,2)</f>
        <v>0</v>
      </c>
    </row>
    <row r="224" spans="1:11">
      <c r="B224" s="162"/>
      <c r="E224" s="75"/>
      <c r="F224" s="75"/>
      <c r="G224" s="89"/>
    </row>
    <row r="225" spans="1:7" ht="17.25" customHeight="1">
      <c r="B225" s="279"/>
      <c r="C225" s="280"/>
      <c r="D225" s="91"/>
      <c r="E225" s="75"/>
      <c r="F225" s="75">
        <f>ROUND(C225*E225,2)</f>
        <v>0</v>
      </c>
      <c r="G225" s="89">
        <f t="shared" ref="G225:G226" si="56">ROUND(E225*F225,2)</f>
        <v>0</v>
      </c>
    </row>
    <row r="226" spans="1:7" ht="81" customHeight="1">
      <c r="A226" s="2">
        <f>A222+0.01</f>
        <v>3.18</v>
      </c>
      <c r="B226" s="277" t="s">
        <v>172</v>
      </c>
      <c r="C226" s="278"/>
      <c r="D226" s="92"/>
      <c r="E226" s="75"/>
      <c r="F226" s="75">
        <f>ROUND(C226*E226,2)</f>
        <v>0</v>
      </c>
      <c r="G226" s="89">
        <f t="shared" si="56"/>
        <v>0</v>
      </c>
    </row>
    <row r="227" spans="1:7" ht="16.5">
      <c r="A227" s="2" t="s">
        <v>129</v>
      </c>
      <c r="B227" s="162" t="s">
        <v>96</v>
      </c>
      <c r="D227" s="90">
        <v>1</v>
      </c>
      <c r="E227" s="269"/>
      <c r="F227" s="75">
        <f>ROUND(C227*E227,2)</f>
        <v>0</v>
      </c>
      <c r="G227" s="89">
        <f>ROUND(D227*E227,2)</f>
        <v>0</v>
      </c>
    </row>
    <row r="228" spans="1:7">
      <c r="B228" s="162"/>
      <c r="E228" s="75"/>
      <c r="F228" s="75"/>
      <c r="G228" s="89"/>
    </row>
    <row r="229" spans="1:7">
      <c r="E229" s="75"/>
      <c r="F229" s="75">
        <f>ROUND(C229*E229,2)</f>
        <v>0</v>
      </c>
      <c r="G229" s="89">
        <f t="shared" ref="G229" si="57">ROUND(E229*F229,2)</f>
        <v>0</v>
      </c>
    </row>
    <row r="230" spans="1:7" ht="20.25" customHeight="1" thickBot="1">
      <c r="B230" s="57" t="s">
        <v>127</v>
      </c>
      <c r="C230" s="10"/>
      <c r="D230" s="103"/>
      <c r="E230" s="104"/>
      <c r="F230" s="104">
        <f>SUM(F133:F229)</f>
        <v>0</v>
      </c>
      <c r="G230" s="105">
        <f>SUM(G133:G229)</f>
        <v>0</v>
      </c>
    </row>
    <row r="231" spans="1:7" ht="15.75" thickTop="1">
      <c r="A231" s="137" t="s">
        <v>9</v>
      </c>
      <c r="B231" s="16" t="s">
        <v>68</v>
      </c>
      <c r="E231" s="75"/>
      <c r="F231" s="110"/>
      <c r="G231" s="111"/>
    </row>
    <row r="232" spans="1:7">
      <c r="A232" s="137"/>
      <c r="E232" s="75"/>
      <c r="F232" s="75"/>
      <c r="G232" s="89"/>
    </row>
    <row r="233" spans="1:7" ht="90.75" customHeight="1">
      <c r="A233" s="2">
        <v>4.01</v>
      </c>
      <c r="B233" s="286" t="s">
        <v>131</v>
      </c>
      <c r="C233" s="287"/>
      <c r="D233" s="113"/>
      <c r="E233" s="75"/>
      <c r="F233" s="75"/>
      <c r="G233" s="89"/>
    </row>
    <row r="234" spans="1:7" ht="18">
      <c r="A234" s="2" t="s">
        <v>74</v>
      </c>
      <c r="B234" s="159" t="s">
        <v>31</v>
      </c>
      <c r="C234" s="74">
        <v>5</v>
      </c>
      <c r="E234" s="269"/>
      <c r="F234" s="75">
        <f t="shared" ref="F234:F244" si="58">ROUND(C234*E234,2)</f>
        <v>0</v>
      </c>
      <c r="G234" s="89">
        <f t="shared" ref="G234:G244" si="59">ROUND(D234*E234,2)</f>
        <v>0</v>
      </c>
    </row>
    <row r="235" spans="1:7" ht="18">
      <c r="A235" s="2" t="s">
        <v>75</v>
      </c>
      <c r="B235" s="159" t="s">
        <v>31</v>
      </c>
      <c r="C235" s="74">
        <v>5</v>
      </c>
      <c r="E235" s="269"/>
      <c r="F235" s="75">
        <f t="shared" si="58"/>
        <v>0</v>
      </c>
      <c r="G235" s="89">
        <f t="shared" si="59"/>
        <v>0</v>
      </c>
    </row>
    <row r="236" spans="1:7" ht="18">
      <c r="A236" s="2" t="s">
        <v>76</v>
      </c>
      <c r="B236" s="159" t="s">
        <v>31</v>
      </c>
      <c r="C236" s="74">
        <v>5</v>
      </c>
      <c r="E236" s="269"/>
      <c r="F236" s="75">
        <f t="shared" si="58"/>
        <v>0</v>
      </c>
      <c r="G236" s="89">
        <f t="shared" si="59"/>
        <v>0</v>
      </c>
    </row>
    <row r="237" spans="1:7" ht="18">
      <c r="A237" s="2" t="s">
        <v>77</v>
      </c>
      <c r="B237" s="159" t="s">
        <v>31</v>
      </c>
      <c r="C237" s="74">
        <v>5</v>
      </c>
      <c r="E237" s="269"/>
      <c r="F237" s="75">
        <f t="shared" si="58"/>
        <v>0</v>
      </c>
      <c r="G237" s="89">
        <f t="shared" si="59"/>
        <v>0</v>
      </c>
    </row>
    <row r="238" spans="1:7" ht="18">
      <c r="A238" s="2" t="s">
        <v>78</v>
      </c>
      <c r="B238" s="159" t="s">
        <v>31</v>
      </c>
      <c r="C238" s="74">
        <v>5</v>
      </c>
      <c r="E238" s="269"/>
      <c r="F238" s="75">
        <f t="shared" si="58"/>
        <v>0</v>
      </c>
      <c r="G238" s="89">
        <f t="shared" si="59"/>
        <v>0</v>
      </c>
    </row>
    <row r="239" spans="1:7" ht="18">
      <c r="A239" s="2" t="s">
        <v>79</v>
      </c>
      <c r="B239" s="159" t="s">
        <v>31</v>
      </c>
      <c r="C239" s="74">
        <v>5</v>
      </c>
      <c r="E239" s="269"/>
      <c r="F239" s="75">
        <f t="shared" si="58"/>
        <v>0</v>
      </c>
      <c r="G239" s="89">
        <f t="shared" si="59"/>
        <v>0</v>
      </c>
    </row>
    <row r="240" spans="1:7" ht="18">
      <c r="A240" s="2" t="s">
        <v>80</v>
      </c>
      <c r="B240" s="159" t="s">
        <v>31</v>
      </c>
      <c r="C240" s="74">
        <v>5</v>
      </c>
      <c r="E240" s="269"/>
      <c r="F240" s="75">
        <f t="shared" si="58"/>
        <v>0</v>
      </c>
      <c r="G240" s="89">
        <f t="shared" si="59"/>
        <v>0</v>
      </c>
    </row>
    <row r="241" spans="1:7" ht="18">
      <c r="A241" s="2" t="s">
        <v>81</v>
      </c>
      <c r="B241" s="159" t="s">
        <v>31</v>
      </c>
      <c r="C241" s="74">
        <v>5</v>
      </c>
      <c r="E241" s="269"/>
      <c r="F241" s="75">
        <f t="shared" si="58"/>
        <v>0</v>
      </c>
      <c r="G241" s="89">
        <f t="shared" si="59"/>
        <v>0</v>
      </c>
    </row>
    <row r="242" spans="1:7" ht="18">
      <c r="A242" s="2" t="s">
        <v>82</v>
      </c>
      <c r="B242" s="159" t="s">
        <v>31</v>
      </c>
      <c r="C242" s="74">
        <v>5</v>
      </c>
      <c r="E242" s="269"/>
      <c r="F242" s="75">
        <f t="shared" si="58"/>
        <v>0</v>
      </c>
      <c r="G242" s="89">
        <f t="shared" si="59"/>
        <v>0</v>
      </c>
    </row>
    <row r="243" spans="1:7" ht="18">
      <c r="A243" s="2" t="s">
        <v>83</v>
      </c>
      <c r="B243" s="159" t="s">
        <v>31</v>
      </c>
      <c r="C243" s="74">
        <v>5</v>
      </c>
      <c r="E243" s="269"/>
      <c r="F243" s="75">
        <f t="shared" si="58"/>
        <v>0</v>
      </c>
      <c r="G243" s="89">
        <f t="shared" si="59"/>
        <v>0</v>
      </c>
    </row>
    <row r="244" spans="1:7" ht="18">
      <c r="A244" s="2" t="s">
        <v>84</v>
      </c>
      <c r="B244" s="159" t="s">
        <v>31</v>
      </c>
      <c r="C244" s="74">
        <v>5</v>
      </c>
      <c r="E244" s="269"/>
      <c r="F244" s="75">
        <f t="shared" si="58"/>
        <v>0</v>
      </c>
      <c r="G244" s="89">
        <f t="shared" si="59"/>
        <v>0</v>
      </c>
    </row>
    <row r="245" spans="1:7">
      <c r="E245" s="75"/>
      <c r="F245" s="75"/>
      <c r="G245" s="89"/>
    </row>
    <row r="246" spans="1:7">
      <c r="E246" s="75"/>
      <c r="F246" s="75">
        <f>ROUND(C246*E246,2)</f>
        <v>0</v>
      </c>
      <c r="G246" s="89">
        <f t="shared" ref="G246:G247" si="60">ROUND(E246*F246,2)</f>
        <v>0</v>
      </c>
    </row>
    <row r="247" spans="1:7" ht="51" customHeight="1">
      <c r="A247" s="2">
        <f>A233+0.01</f>
        <v>4.0199999999999996</v>
      </c>
      <c r="B247" s="286" t="s">
        <v>132</v>
      </c>
      <c r="C247" s="287"/>
      <c r="D247" s="88"/>
      <c r="E247" s="75"/>
      <c r="F247" s="75">
        <f>ROUND(C247*E247,2)</f>
        <v>0</v>
      </c>
      <c r="G247" s="89">
        <f t="shared" si="60"/>
        <v>0</v>
      </c>
    </row>
    <row r="248" spans="1:7" ht="18">
      <c r="A248" s="2" t="s">
        <v>74</v>
      </c>
      <c r="B248" s="159" t="s">
        <v>31</v>
      </c>
      <c r="C248" s="74">
        <v>1.5</v>
      </c>
      <c r="E248" s="269"/>
      <c r="F248" s="75">
        <f t="shared" ref="F248:F252" si="61">ROUND(C248*E248,2)</f>
        <v>0</v>
      </c>
      <c r="G248" s="89">
        <f>ROUND(D248*E248,2)</f>
        <v>0</v>
      </c>
    </row>
    <row r="249" spans="1:7" ht="18">
      <c r="A249" s="2" t="s">
        <v>75</v>
      </c>
      <c r="B249" s="159" t="s">
        <v>33</v>
      </c>
      <c r="C249" s="74">
        <v>1.5</v>
      </c>
      <c r="E249" s="269"/>
      <c r="F249" s="75">
        <f t="shared" si="61"/>
        <v>0</v>
      </c>
      <c r="G249" s="89">
        <f>ROUND(D249*E249,2)</f>
        <v>0</v>
      </c>
    </row>
    <row r="250" spans="1:7" ht="18">
      <c r="A250" s="2" t="s">
        <v>76</v>
      </c>
      <c r="B250" s="159" t="s">
        <v>33</v>
      </c>
      <c r="C250" s="74">
        <v>1.5</v>
      </c>
      <c r="E250" s="269"/>
      <c r="F250" s="75">
        <f t="shared" si="61"/>
        <v>0</v>
      </c>
      <c r="G250" s="89">
        <f>ROUND(D250*E250,2)</f>
        <v>0</v>
      </c>
    </row>
    <row r="251" spans="1:7" ht="18">
      <c r="A251" s="2" t="s">
        <v>83</v>
      </c>
      <c r="B251" s="159" t="s">
        <v>33</v>
      </c>
      <c r="C251" s="74">
        <v>1.5</v>
      </c>
      <c r="E251" s="269"/>
      <c r="F251" s="75">
        <f t="shared" si="61"/>
        <v>0</v>
      </c>
      <c r="G251" s="89">
        <f>ROUND(D251*E251,2)</f>
        <v>0</v>
      </c>
    </row>
    <row r="252" spans="1:7" ht="18">
      <c r="A252" s="2" t="s">
        <v>84</v>
      </c>
      <c r="B252" s="159" t="s">
        <v>33</v>
      </c>
      <c r="C252" s="74">
        <v>1.5</v>
      </c>
      <c r="E252" s="269"/>
      <c r="F252" s="75">
        <f t="shared" si="61"/>
        <v>0</v>
      </c>
      <c r="G252" s="89">
        <f>ROUND(D252*E252,2)</f>
        <v>0</v>
      </c>
    </row>
    <row r="253" spans="1:7" ht="17.25" customHeight="1">
      <c r="E253" s="75"/>
      <c r="F253" s="75"/>
      <c r="G253" s="89"/>
    </row>
    <row r="254" spans="1:7">
      <c r="E254" s="75"/>
      <c r="F254" s="75"/>
      <c r="G254" s="89"/>
    </row>
    <row r="255" spans="1:7" ht="15.75" thickBot="1">
      <c r="B255" s="6" t="s">
        <v>136</v>
      </c>
      <c r="C255" s="10"/>
      <c r="D255" s="103"/>
      <c r="E255" s="104"/>
      <c r="F255" s="104">
        <f>SUM(F233:F254)</f>
        <v>0</v>
      </c>
      <c r="G255" s="105">
        <f>SUM(G233:G254)</f>
        <v>0</v>
      </c>
    </row>
    <row r="256" spans="1:7" ht="15.75" thickTop="1">
      <c r="A256" s="2" t="s">
        <v>10</v>
      </c>
      <c r="B256" s="46" t="s">
        <v>69</v>
      </c>
      <c r="C256" s="9"/>
      <c r="D256" s="99"/>
      <c r="E256" s="110"/>
      <c r="F256" s="110"/>
      <c r="G256" s="111"/>
    </row>
    <row r="257" spans="1:11">
      <c r="B257" s="5"/>
      <c r="C257" s="9"/>
      <c r="D257" s="99"/>
      <c r="E257" s="110"/>
      <c r="F257" s="110"/>
      <c r="G257" s="111"/>
    </row>
    <row r="258" spans="1:11" ht="279.75" customHeight="1">
      <c r="A258" s="2">
        <v>5.01</v>
      </c>
      <c r="B258" s="284" t="s">
        <v>140</v>
      </c>
      <c r="C258" s="290"/>
      <c r="D258" s="92"/>
      <c r="E258" s="110"/>
      <c r="F258" s="110"/>
      <c r="G258" s="111"/>
    </row>
    <row r="259" spans="1:11" ht="16.5">
      <c r="A259" s="2" t="s">
        <v>73</v>
      </c>
      <c r="B259" s="161" t="s">
        <v>139</v>
      </c>
      <c r="C259" s="74">
        <f>22.8*1.2+12.3*2.5</f>
        <v>58.11</v>
      </c>
      <c r="D259" s="99"/>
      <c r="E259" s="269"/>
      <c r="F259" s="75">
        <f>ROUND(C259*E259,2)</f>
        <v>0</v>
      </c>
      <c r="G259" s="89">
        <f>ROUND(D259*E259,2)</f>
        <v>0</v>
      </c>
    </row>
    <row r="260" spans="1:11">
      <c r="B260" s="5"/>
      <c r="C260" s="9"/>
      <c r="D260" s="99"/>
      <c r="E260" s="110"/>
      <c r="F260" s="75"/>
      <c r="G260" s="89"/>
    </row>
    <row r="261" spans="1:11">
      <c r="B261" s="5"/>
      <c r="C261" s="9"/>
      <c r="D261" s="99"/>
      <c r="E261" s="110"/>
      <c r="F261" s="75">
        <f>ROUND(C261*E261,2)</f>
        <v>0</v>
      </c>
      <c r="G261" s="89">
        <f t="shared" ref="G261:G269" si="62">ROUND(E261*F261,2)</f>
        <v>0</v>
      </c>
    </row>
    <row r="262" spans="1:11" ht="193.5" customHeight="1">
      <c r="A262" s="2">
        <f>A258+0.01</f>
        <v>5.0199999999999996</v>
      </c>
      <c r="B262" s="284" t="s">
        <v>141</v>
      </c>
      <c r="C262" s="290"/>
      <c r="D262" s="92"/>
      <c r="E262" s="110"/>
      <c r="F262" s="75">
        <f>ROUND(C262*E262,2)</f>
        <v>0</v>
      </c>
      <c r="G262" s="89">
        <f t="shared" si="62"/>
        <v>0</v>
      </c>
    </row>
    <row r="263" spans="1:11" ht="16.5">
      <c r="A263" s="2" t="s">
        <v>73</v>
      </c>
      <c r="B263" s="161" t="s">
        <v>139</v>
      </c>
      <c r="C263" s="9">
        <f>16.5+25.3+3.51+4.6+8.91+3.85</f>
        <v>62.67</v>
      </c>
      <c r="D263" s="99"/>
      <c r="E263" s="269"/>
      <c r="F263" s="75">
        <f>ROUND(C263*E263,2)</f>
        <v>0</v>
      </c>
      <c r="G263" s="89">
        <f>ROUND(D263*E263,2)</f>
        <v>0</v>
      </c>
    </row>
    <row r="264" spans="1:11">
      <c r="C264" s="9"/>
      <c r="D264" s="99"/>
      <c r="E264" s="110"/>
      <c r="F264" s="75"/>
      <c r="G264" s="89"/>
    </row>
    <row r="265" spans="1:11">
      <c r="B265" s="5"/>
      <c r="C265" s="9"/>
      <c r="D265" s="99"/>
      <c r="E265" s="110"/>
      <c r="F265" s="75">
        <f>ROUND(C265*E265,2)</f>
        <v>0</v>
      </c>
      <c r="G265" s="89">
        <f t="shared" si="62"/>
        <v>0</v>
      </c>
    </row>
    <row r="266" spans="1:11" ht="124.5" customHeight="1">
      <c r="A266" s="2">
        <f>A262+0.01</f>
        <v>5.03</v>
      </c>
      <c r="B266" s="281" t="s">
        <v>142</v>
      </c>
      <c r="C266" s="283"/>
      <c r="D266" s="114"/>
      <c r="E266" s="110"/>
      <c r="F266" s="75">
        <f>ROUND(C266*E266,2)</f>
        <v>0</v>
      </c>
      <c r="G266" s="89">
        <f t="shared" si="62"/>
        <v>0</v>
      </c>
    </row>
    <row r="267" spans="1:11" ht="18">
      <c r="A267" s="2" t="s">
        <v>73</v>
      </c>
      <c r="B267" s="80" t="s">
        <v>33</v>
      </c>
      <c r="C267" s="9">
        <f>11.53+13.8+6.6+10.2</f>
        <v>42.13</v>
      </c>
      <c r="D267" s="99"/>
      <c r="E267" s="269"/>
      <c r="F267" s="75">
        <f>ROUND(C267*E267,2)</f>
        <v>0</v>
      </c>
      <c r="G267" s="89">
        <f>ROUND(D267*E267,2)</f>
        <v>0</v>
      </c>
    </row>
    <row r="268" spans="1:11">
      <c r="C268" s="9"/>
      <c r="D268" s="99"/>
      <c r="E268" s="110"/>
      <c r="F268" s="75"/>
      <c r="G268" s="89"/>
    </row>
    <row r="269" spans="1:11">
      <c r="B269" s="5"/>
      <c r="C269" s="9"/>
      <c r="D269" s="99"/>
      <c r="E269" s="110"/>
      <c r="F269" s="75">
        <f>ROUND(C269*E269,2)</f>
        <v>0</v>
      </c>
      <c r="G269" s="89">
        <f t="shared" si="62"/>
        <v>0</v>
      </c>
    </row>
    <row r="270" spans="1:11" ht="213" customHeight="1">
      <c r="A270" s="2">
        <f>A266+0.01</f>
        <v>5.04</v>
      </c>
      <c r="B270" s="281" t="s">
        <v>145</v>
      </c>
      <c r="C270" s="283"/>
      <c r="D270" s="114"/>
      <c r="E270" s="110"/>
      <c r="F270" s="75">
        <f>ROUND(C270*E270,2)</f>
        <v>0</v>
      </c>
      <c r="G270" s="89">
        <f t="shared" ref="G270" si="63">ROUND(E270*F270,2)</f>
        <v>0</v>
      </c>
    </row>
    <row r="271" spans="1:11" s="78" customFormat="1" ht="18">
      <c r="A271" s="2" t="s">
        <v>74</v>
      </c>
      <c r="B271" s="159" t="s">
        <v>31</v>
      </c>
      <c r="C271" s="74">
        <f>13+3+7</f>
        <v>23</v>
      </c>
      <c r="D271" s="90">
        <v>0</v>
      </c>
      <c r="E271" s="269"/>
      <c r="F271" s="75">
        <f t="shared" ref="F271:F272" si="64">ROUND(C271*E271,2)</f>
        <v>0</v>
      </c>
      <c r="G271" s="89">
        <f>ROUND(D271*E271,2)</f>
        <v>0</v>
      </c>
      <c r="I271" s="143"/>
      <c r="J271" s="146"/>
      <c r="K271" s="143"/>
    </row>
    <row r="272" spans="1:11" s="78" customFormat="1" ht="18">
      <c r="A272" s="2" t="s">
        <v>76</v>
      </c>
      <c r="B272" s="159" t="s">
        <v>31</v>
      </c>
      <c r="C272" s="74">
        <v>9</v>
      </c>
      <c r="D272" s="90">
        <v>0</v>
      </c>
      <c r="E272" s="269"/>
      <c r="F272" s="75">
        <f t="shared" si="64"/>
        <v>0</v>
      </c>
      <c r="G272" s="89">
        <f>ROUND(D272*E272,2)</f>
        <v>0</v>
      </c>
      <c r="I272" s="143"/>
      <c r="J272" s="146"/>
      <c r="K272" s="143"/>
    </row>
    <row r="273" spans="1:11">
      <c r="B273" s="5"/>
      <c r="C273" s="9"/>
      <c r="D273" s="99"/>
      <c r="E273" s="110"/>
      <c r="F273" s="75">
        <f>ROUND(C273*E273,2)</f>
        <v>0</v>
      </c>
      <c r="G273" s="89">
        <f t="shared" ref="G273" si="65">ROUND(E273*F273,2)</f>
        <v>0</v>
      </c>
    </row>
    <row r="274" spans="1:11">
      <c r="B274" s="5"/>
      <c r="C274" s="9"/>
      <c r="D274" s="99"/>
      <c r="E274" s="110"/>
      <c r="F274" s="75"/>
      <c r="G274" s="89"/>
    </row>
    <row r="275" spans="1:11" ht="141" customHeight="1">
      <c r="A275" s="2">
        <f>A270+0.01</f>
        <v>5.05</v>
      </c>
      <c r="B275" s="281" t="s">
        <v>146</v>
      </c>
      <c r="C275" s="283"/>
      <c r="D275" s="114"/>
      <c r="E275" s="110"/>
      <c r="F275" s="75">
        <f>ROUND(C275*E275,2)</f>
        <v>0</v>
      </c>
      <c r="G275" s="89">
        <f t="shared" ref="G275" si="66">ROUND(E275*F275,2)</f>
        <v>0</v>
      </c>
    </row>
    <row r="276" spans="1:11" s="78" customFormat="1" ht="18">
      <c r="A276" s="2" t="s">
        <v>73</v>
      </c>
      <c r="B276" s="159" t="s">
        <v>31</v>
      </c>
      <c r="C276" s="74">
        <f>48.37-12.4+(21.3+14.2)*2.43</f>
        <v>122.24</v>
      </c>
      <c r="D276" s="90">
        <v>0</v>
      </c>
      <c r="E276" s="269"/>
      <c r="F276" s="75">
        <f t="shared" ref="F276:F279" si="67">ROUND(C276*E276,2)</f>
        <v>0</v>
      </c>
      <c r="G276" s="89">
        <f>ROUND(D276*E276,2)</f>
        <v>0</v>
      </c>
      <c r="I276" s="143"/>
      <c r="J276" s="146"/>
      <c r="K276" s="143"/>
    </row>
    <row r="277" spans="1:11" s="78" customFormat="1" ht="18">
      <c r="A277" s="2" t="s">
        <v>74</v>
      </c>
      <c r="B277" s="159" t="s">
        <v>31</v>
      </c>
      <c r="C277" s="74">
        <f>71.1+(24.7+14+14+20.1+16.9+6.3)*2.4</f>
        <v>301.5</v>
      </c>
      <c r="D277" s="90">
        <v>0</v>
      </c>
      <c r="E277" s="269"/>
      <c r="F277" s="75">
        <f t="shared" ref="F277" si="68">ROUND(C277*E277,2)</f>
        <v>0</v>
      </c>
      <c r="G277" s="89">
        <f>ROUND(D277*E277,2)</f>
        <v>0</v>
      </c>
      <c r="I277" s="143"/>
      <c r="J277" s="146"/>
      <c r="K277" s="143"/>
    </row>
    <row r="278" spans="1:11" s="78" customFormat="1" ht="18">
      <c r="A278" s="2" t="s">
        <v>75</v>
      </c>
      <c r="B278" s="159" t="s">
        <v>31</v>
      </c>
      <c r="C278" s="74">
        <f>69.94+(14.7+8.4+37.2+8.4)*2.43</f>
        <v>236.88</v>
      </c>
      <c r="D278" s="90">
        <v>0</v>
      </c>
      <c r="E278" s="269"/>
      <c r="F278" s="75">
        <f t="shared" ref="F278" si="69">ROUND(C278*E278,2)</f>
        <v>0</v>
      </c>
      <c r="G278" s="89">
        <f>ROUND(D278*E278,2)</f>
        <v>0</v>
      </c>
      <c r="I278" s="143"/>
      <c r="J278" s="146"/>
      <c r="K278" s="143"/>
    </row>
    <row r="279" spans="1:11" s="78" customFormat="1" ht="18">
      <c r="A279" s="2" t="s">
        <v>76</v>
      </c>
      <c r="B279" s="159" t="s">
        <v>31</v>
      </c>
      <c r="C279" s="74">
        <f>33.12+(7.4+21.7)*2.43</f>
        <v>103.83</v>
      </c>
      <c r="D279" s="90">
        <v>0</v>
      </c>
      <c r="E279" s="269"/>
      <c r="F279" s="75">
        <f t="shared" si="67"/>
        <v>0</v>
      </c>
      <c r="G279" s="89">
        <f>ROUND(D279*E279,2)</f>
        <v>0</v>
      </c>
      <c r="I279" s="143"/>
      <c r="J279" s="146"/>
      <c r="K279" s="143"/>
    </row>
    <row r="280" spans="1:11" s="78" customFormat="1" ht="18">
      <c r="A280" s="2" t="s">
        <v>78</v>
      </c>
      <c r="B280" s="159" t="s">
        <v>31</v>
      </c>
      <c r="C280" s="74">
        <f>2.6*(7.4+21.1+14.4)</f>
        <v>111.54</v>
      </c>
      <c r="D280" s="90">
        <v>0</v>
      </c>
      <c r="E280" s="269"/>
      <c r="F280" s="75">
        <f t="shared" ref="F280" si="70">ROUND(C280*E280,2)</f>
        <v>0</v>
      </c>
      <c r="G280" s="89">
        <f>ROUND(D280*E280,2)</f>
        <v>0</v>
      </c>
      <c r="I280" s="143"/>
      <c r="J280" s="146"/>
      <c r="K280" s="143"/>
    </row>
    <row r="281" spans="1:11">
      <c r="B281" s="5"/>
      <c r="C281" s="9"/>
      <c r="D281" s="99"/>
      <c r="E281" s="110"/>
      <c r="F281" s="75"/>
      <c r="G281" s="89"/>
    </row>
    <row r="282" spans="1:11" s="189" customFormat="1" ht="111.75" customHeight="1">
      <c r="A282" s="2">
        <f>A275+0.01</f>
        <v>5.0599999999999996</v>
      </c>
      <c r="B282" s="281" t="s">
        <v>226</v>
      </c>
      <c r="C282" s="282"/>
      <c r="D282" s="192"/>
      <c r="E282" s="116"/>
      <c r="F282" s="187">
        <f>ROUND(C282*E282,2)</f>
        <v>0</v>
      </c>
      <c r="G282" s="188">
        <f t="shared" ref="G282" si="71">ROUND(E282*F282,2)</f>
        <v>0</v>
      </c>
      <c r="I282" s="143"/>
      <c r="J282" s="146"/>
      <c r="K282" s="143"/>
    </row>
    <row r="283" spans="1:11" s="193" customFormat="1" ht="18">
      <c r="A283" s="2" t="s">
        <v>73</v>
      </c>
      <c r="B283" s="165" t="s">
        <v>31</v>
      </c>
      <c r="C283" s="190">
        <f>(14.6)*(3.08+2.45)</f>
        <v>80.739999999999995</v>
      </c>
      <c r="D283" s="191">
        <v>0</v>
      </c>
      <c r="E283" s="269"/>
      <c r="F283" s="187">
        <f t="shared" ref="F283:F286" si="72">ROUND(C283*E283,2)</f>
        <v>0</v>
      </c>
      <c r="G283" s="188">
        <f t="shared" ref="G283:G290" si="73">ROUND(D283*E283,2)</f>
        <v>0</v>
      </c>
      <c r="I283" s="143"/>
      <c r="J283" s="146"/>
      <c r="K283" s="143"/>
    </row>
    <row r="284" spans="1:11" s="193" customFormat="1" ht="18">
      <c r="A284" s="2" t="s">
        <v>77</v>
      </c>
      <c r="B284" s="165" t="s">
        <v>31</v>
      </c>
      <c r="C284" s="190">
        <f>(24.6+9.1+7.7+12.6+13.9)*2.6</f>
        <v>176.54</v>
      </c>
      <c r="D284" s="191">
        <v>0</v>
      </c>
      <c r="E284" s="269"/>
      <c r="F284" s="187">
        <f t="shared" si="72"/>
        <v>0</v>
      </c>
      <c r="G284" s="188">
        <f t="shared" si="73"/>
        <v>0</v>
      </c>
      <c r="I284" s="143"/>
      <c r="J284" s="146"/>
      <c r="K284" s="143"/>
    </row>
    <row r="285" spans="1:11" s="193" customFormat="1" ht="18">
      <c r="A285" s="2" t="s">
        <v>79</v>
      </c>
      <c r="B285" s="165" t="s">
        <v>31</v>
      </c>
      <c r="C285" s="190">
        <f>(6.8+24.3+14.5+9.9)*2.43+74.27</f>
        <v>209.14</v>
      </c>
      <c r="D285" s="191">
        <v>0</v>
      </c>
      <c r="E285" s="269"/>
      <c r="F285" s="187">
        <f t="shared" si="72"/>
        <v>0</v>
      </c>
      <c r="G285" s="188">
        <f t="shared" si="73"/>
        <v>0</v>
      </c>
      <c r="I285" s="143"/>
      <c r="J285" s="146"/>
      <c r="K285" s="143"/>
    </row>
    <row r="286" spans="1:11" s="193" customFormat="1" ht="18">
      <c r="A286" s="2" t="s">
        <v>80</v>
      </c>
      <c r="B286" s="165" t="s">
        <v>31</v>
      </c>
      <c r="C286" s="190">
        <f>45.74+(12+13.2+13.9+13.36)*2.43</f>
        <v>173.22</v>
      </c>
      <c r="D286" s="191">
        <v>0</v>
      </c>
      <c r="E286" s="269"/>
      <c r="F286" s="187">
        <f t="shared" si="72"/>
        <v>0</v>
      </c>
      <c r="G286" s="188">
        <f t="shared" si="73"/>
        <v>0</v>
      </c>
      <c r="I286" s="143"/>
      <c r="J286" s="146"/>
      <c r="K286" s="143"/>
    </row>
    <row r="287" spans="1:11" s="193" customFormat="1" ht="18">
      <c r="A287" s="2" t="s">
        <v>81</v>
      </c>
      <c r="B287" s="165" t="s">
        <v>31</v>
      </c>
      <c r="C287" s="190">
        <f>(32.35+13.1+16.7+8.7)*2.3+66.25*1.1</f>
        <v>235.83</v>
      </c>
      <c r="D287" s="191">
        <v>0</v>
      </c>
      <c r="E287" s="269"/>
      <c r="F287" s="187">
        <f t="shared" ref="F287:F288" si="74">ROUND(C287*E287,2)</f>
        <v>0</v>
      </c>
      <c r="G287" s="188">
        <f t="shared" si="73"/>
        <v>0</v>
      </c>
      <c r="I287" s="143"/>
      <c r="J287" s="146"/>
      <c r="K287" s="143"/>
    </row>
    <row r="288" spans="1:11" s="193" customFormat="1" ht="18">
      <c r="A288" s="2" t="s">
        <v>82</v>
      </c>
      <c r="B288" s="165" t="s">
        <v>31</v>
      </c>
      <c r="C288" s="190">
        <f>(28.34+21.1)*2.5+60.04*1.1</f>
        <v>189.64</v>
      </c>
      <c r="D288" s="191">
        <v>0</v>
      </c>
      <c r="E288" s="269"/>
      <c r="F288" s="187">
        <f t="shared" si="74"/>
        <v>0</v>
      </c>
      <c r="G288" s="188">
        <f t="shared" si="73"/>
        <v>0</v>
      </c>
      <c r="I288" s="143"/>
      <c r="J288" s="146"/>
      <c r="K288" s="143"/>
    </row>
    <row r="289" spans="1:11" s="193" customFormat="1" ht="18">
      <c r="A289" s="2" t="s">
        <v>83</v>
      </c>
      <c r="B289" s="165" t="s">
        <v>31</v>
      </c>
      <c r="C289" s="190">
        <f>53.96+(8.8+9.7+14.6+25.2)*2.47</f>
        <v>197.96</v>
      </c>
      <c r="D289" s="191">
        <v>0</v>
      </c>
      <c r="E289" s="269"/>
      <c r="F289" s="187">
        <f t="shared" ref="F289:F290" si="75">ROUND(C289*E289,2)</f>
        <v>0</v>
      </c>
      <c r="G289" s="188">
        <f t="shared" si="73"/>
        <v>0</v>
      </c>
      <c r="I289" s="143"/>
      <c r="J289" s="146"/>
      <c r="K289" s="143"/>
    </row>
    <row r="290" spans="1:11" s="193" customFormat="1" ht="18">
      <c r="A290" s="2" t="s">
        <v>84</v>
      </c>
      <c r="B290" s="165" t="s">
        <v>31</v>
      </c>
      <c r="C290" s="190">
        <f>53.96+(8.8+9.7+14.6+25.2)*2.47</f>
        <v>197.96</v>
      </c>
      <c r="D290" s="191">
        <v>0</v>
      </c>
      <c r="E290" s="269"/>
      <c r="F290" s="187">
        <f t="shared" si="75"/>
        <v>0</v>
      </c>
      <c r="G290" s="188">
        <f t="shared" si="73"/>
        <v>0</v>
      </c>
      <c r="I290" s="143"/>
      <c r="J290" s="146"/>
      <c r="K290" s="143"/>
    </row>
    <row r="291" spans="1:11" s="78" customFormat="1">
      <c r="A291" s="2"/>
      <c r="B291" s="159"/>
      <c r="C291" s="74"/>
      <c r="D291" s="90"/>
      <c r="E291" s="75"/>
      <c r="F291" s="75"/>
      <c r="G291" s="89"/>
      <c r="I291" s="143"/>
      <c r="J291" s="146"/>
      <c r="K291" s="143"/>
    </row>
    <row r="292" spans="1:11" s="189" customFormat="1" ht="104.25" customHeight="1">
      <c r="A292" s="2">
        <f>A282+0.01</f>
        <v>5.07</v>
      </c>
      <c r="B292" s="281" t="s">
        <v>227</v>
      </c>
      <c r="C292" s="282"/>
      <c r="D292" s="192"/>
      <c r="E292" s="116"/>
      <c r="F292" s="187">
        <f>ROUND(C292*E292,2)</f>
        <v>0</v>
      </c>
      <c r="G292" s="188">
        <f t="shared" ref="G292" si="76">ROUND(E292*F292,2)</f>
        <v>0</v>
      </c>
      <c r="I292" s="143"/>
      <c r="J292" s="146"/>
      <c r="K292" s="143"/>
    </row>
    <row r="293" spans="1:11" s="193" customFormat="1" ht="18">
      <c r="A293" s="2" t="s">
        <v>77</v>
      </c>
      <c r="B293" s="165" t="s">
        <v>31</v>
      </c>
      <c r="C293" s="190">
        <v>94.94</v>
      </c>
      <c r="D293" s="191">
        <v>0</v>
      </c>
      <c r="E293" s="269"/>
      <c r="F293" s="187">
        <f t="shared" ref="F293:F294" si="77">ROUND(C293*E293,2)</f>
        <v>0</v>
      </c>
      <c r="G293" s="188">
        <f>ROUND(D293*E293,2)</f>
        <v>0</v>
      </c>
      <c r="I293" s="143"/>
      <c r="J293" s="146"/>
      <c r="K293" s="143"/>
    </row>
    <row r="294" spans="1:11" s="193" customFormat="1" ht="18">
      <c r="A294" s="2" t="s">
        <v>78</v>
      </c>
      <c r="B294" s="165" t="s">
        <v>31</v>
      </c>
      <c r="C294" s="190">
        <v>40.56</v>
      </c>
      <c r="D294" s="191">
        <v>0</v>
      </c>
      <c r="E294" s="269"/>
      <c r="F294" s="187">
        <f t="shared" si="77"/>
        <v>0</v>
      </c>
      <c r="G294" s="188">
        <f>ROUND(D294*E294,2)</f>
        <v>0</v>
      </c>
      <c r="I294" s="143"/>
      <c r="J294" s="146"/>
      <c r="K294" s="143"/>
    </row>
    <row r="295" spans="1:11" s="78" customFormat="1">
      <c r="A295" s="2"/>
      <c r="B295" s="162"/>
      <c r="C295" s="74"/>
      <c r="D295" s="90"/>
      <c r="E295" s="75"/>
      <c r="F295" s="75"/>
      <c r="G295" s="89"/>
      <c r="I295" s="143"/>
      <c r="J295" s="146"/>
      <c r="K295" s="143"/>
    </row>
    <row r="296" spans="1:11">
      <c r="B296" s="5"/>
      <c r="C296" s="9"/>
      <c r="D296" s="99"/>
      <c r="E296" s="110"/>
      <c r="F296" s="75"/>
      <c r="G296" s="89"/>
    </row>
    <row r="297" spans="1:11" s="189" customFormat="1" ht="51" customHeight="1">
      <c r="A297" s="2">
        <f>A292+0.01</f>
        <v>5.08</v>
      </c>
      <c r="B297" s="281" t="s">
        <v>275</v>
      </c>
      <c r="C297" s="282"/>
      <c r="D297" s="192"/>
      <c r="E297" s="116"/>
      <c r="F297" s="187">
        <f>ROUND(C297*E297,2)</f>
        <v>0</v>
      </c>
      <c r="G297" s="188">
        <f t="shared" ref="G297" si="78">ROUND(E297*F297,2)</f>
        <v>0</v>
      </c>
      <c r="I297" s="143"/>
      <c r="J297" s="146"/>
      <c r="K297" s="143"/>
    </row>
    <row r="298" spans="1:11" s="193" customFormat="1" ht="18">
      <c r="A298" s="2" t="s">
        <v>74</v>
      </c>
      <c r="B298" s="198" t="s">
        <v>31</v>
      </c>
      <c r="C298" s="190"/>
      <c r="D298" s="191">
        <v>15</v>
      </c>
      <c r="E298" s="269"/>
      <c r="F298" s="187">
        <f t="shared" ref="F298" si="79">ROUND(C298*E298,2)</f>
        <v>0</v>
      </c>
      <c r="G298" s="188">
        <f>ROUND(D298*E298,2)</f>
        <v>0</v>
      </c>
      <c r="I298" s="143"/>
      <c r="J298" s="146"/>
      <c r="K298" s="143"/>
    </row>
    <row r="299" spans="1:11" s="78" customFormat="1">
      <c r="A299" s="2"/>
      <c r="B299" s="198"/>
      <c r="C299" s="74"/>
      <c r="D299" s="90"/>
      <c r="E299" s="75"/>
      <c r="F299" s="75"/>
      <c r="G299" s="89"/>
      <c r="I299" s="143"/>
      <c r="J299" s="146"/>
      <c r="K299" s="143"/>
    </row>
    <row r="300" spans="1:11">
      <c r="B300" s="5"/>
      <c r="C300" s="9"/>
      <c r="D300" s="99"/>
      <c r="E300" s="110"/>
      <c r="F300" s="75"/>
      <c r="G300" s="89"/>
    </row>
    <row r="301" spans="1:11" ht="111.75" customHeight="1">
      <c r="A301" s="2">
        <f>A297+0.01</f>
        <v>5.09</v>
      </c>
      <c r="B301" s="281" t="s">
        <v>269</v>
      </c>
      <c r="C301" s="283"/>
      <c r="D301" s="114"/>
      <c r="E301" s="110"/>
      <c r="F301" s="75">
        <f>ROUND(C301*E301,2)</f>
        <v>0</v>
      </c>
      <c r="G301" s="89">
        <f t="shared" ref="G301" si="80">ROUND(E301*F301,2)</f>
        <v>0</v>
      </c>
    </row>
    <row r="302" spans="1:11" s="78" customFormat="1" ht="18">
      <c r="A302" s="2" t="s">
        <v>73</v>
      </c>
      <c r="B302" s="162" t="s">
        <v>31</v>
      </c>
      <c r="C302" s="74"/>
      <c r="D302" s="74">
        <f>(7.5*4+10.8+14.3+7.5*2+14.3+10.8)</f>
        <v>95.2</v>
      </c>
      <c r="E302" s="269"/>
      <c r="F302" s="75">
        <f t="shared" ref="F302" si="81">ROUND(C302*E302,2)</f>
        <v>0</v>
      </c>
      <c r="G302" s="89">
        <f>ROUND(D302*E302,2)</f>
        <v>0</v>
      </c>
      <c r="I302" s="143"/>
      <c r="J302" s="146"/>
      <c r="K302" s="143"/>
    </row>
    <row r="303" spans="1:11" s="78" customFormat="1">
      <c r="A303" s="2"/>
      <c r="B303" s="198"/>
      <c r="C303" s="74"/>
      <c r="D303" s="74"/>
      <c r="E303" s="75"/>
      <c r="F303" s="75"/>
      <c r="G303" s="89"/>
      <c r="I303" s="143"/>
      <c r="J303" s="146"/>
      <c r="K303" s="143"/>
    </row>
    <row r="304" spans="1:11" s="78" customFormat="1">
      <c r="A304" s="2"/>
      <c r="B304" s="162"/>
      <c r="C304" s="74"/>
      <c r="D304" s="90"/>
      <c r="E304" s="75"/>
      <c r="F304" s="75"/>
      <c r="G304" s="89"/>
      <c r="I304" s="143"/>
      <c r="J304" s="146"/>
      <c r="K304" s="143"/>
    </row>
    <row r="305" spans="1:11" ht="51.75" customHeight="1">
      <c r="A305" s="2">
        <f>A301+0.01</f>
        <v>5.0999999999999996</v>
      </c>
      <c r="B305" s="281" t="s">
        <v>270</v>
      </c>
      <c r="C305" s="283"/>
      <c r="D305" s="114"/>
      <c r="E305" s="110"/>
      <c r="F305" s="75">
        <f>ROUND(C305*E305,2)</f>
        <v>0</v>
      </c>
      <c r="G305" s="89">
        <f t="shared" ref="G305" si="82">ROUND(E305*F305,2)</f>
        <v>0</v>
      </c>
    </row>
    <row r="306" spans="1:11" s="78" customFormat="1">
      <c r="A306" s="2" t="s">
        <v>73</v>
      </c>
      <c r="B306" s="198" t="s">
        <v>19</v>
      </c>
      <c r="C306" s="74">
        <v>0</v>
      </c>
      <c r="D306" s="74">
        <v>1</v>
      </c>
      <c r="E306" s="269"/>
      <c r="F306" s="75">
        <f t="shared" ref="F306" si="83">ROUND(C306*E306,2)</f>
        <v>0</v>
      </c>
      <c r="G306" s="89">
        <f>ROUND(D306*E306,2)</f>
        <v>0</v>
      </c>
      <c r="I306" s="143"/>
      <c r="J306" s="146"/>
      <c r="K306" s="143"/>
    </row>
    <row r="307" spans="1:11" s="78" customFormat="1">
      <c r="A307" s="2"/>
      <c r="B307" s="198"/>
      <c r="C307" s="74"/>
      <c r="D307" s="74"/>
      <c r="E307" s="75"/>
      <c r="F307" s="75"/>
      <c r="G307" s="89"/>
      <c r="I307" s="143"/>
      <c r="J307" s="146"/>
      <c r="K307" s="143"/>
    </row>
    <row r="308" spans="1:11" s="78" customFormat="1">
      <c r="A308" s="2"/>
      <c r="B308" s="198"/>
      <c r="C308" s="74"/>
      <c r="D308" s="90"/>
      <c r="E308" s="75"/>
      <c r="F308" s="75"/>
      <c r="G308" s="89"/>
      <c r="I308" s="143"/>
      <c r="J308" s="146"/>
      <c r="K308" s="143"/>
    </row>
    <row r="309" spans="1:11">
      <c r="B309" s="5"/>
      <c r="E309" s="110"/>
      <c r="F309" s="110"/>
      <c r="G309" s="111"/>
    </row>
    <row r="310" spans="1:11" ht="20.25" customHeight="1" thickBot="1">
      <c r="B310" s="57" t="s">
        <v>143</v>
      </c>
      <c r="C310" s="10"/>
      <c r="D310" s="103"/>
      <c r="E310" s="104"/>
      <c r="F310" s="104">
        <f>SUM(F257:F309)</f>
        <v>0</v>
      </c>
      <c r="G310" s="105">
        <f>SUM(G257:G309)</f>
        <v>0</v>
      </c>
    </row>
    <row r="311" spans="1:11" ht="15.75" thickTop="1">
      <c r="A311" s="2" t="s">
        <v>11</v>
      </c>
      <c r="B311" s="46" t="s">
        <v>70</v>
      </c>
      <c r="C311" s="61"/>
      <c r="D311" s="115"/>
      <c r="E311" s="75"/>
      <c r="F311" s="116"/>
      <c r="G311" s="117"/>
    </row>
    <row r="312" spans="1:11">
      <c r="B312" s="5"/>
      <c r="C312" s="61"/>
      <c r="D312" s="115"/>
      <c r="E312" s="116"/>
      <c r="F312" s="116"/>
      <c r="G312" s="117"/>
    </row>
    <row r="313" spans="1:11" ht="143.25" customHeight="1">
      <c r="A313" s="2">
        <v>6.01</v>
      </c>
      <c r="B313" s="291" t="s">
        <v>147</v>
      </c>
      <c r="C313" s="276"/>
      <c r="D313" s="88"/>
      <c r="E313" s="75"/>
      <c r="F313" s="75">
        <f>ROUND(C313*E313,2)</f>
        <v>0</v>
      </c>
      <c r="G313" s="89">
        <f t="shared" ref="G313:G317" si="84">ROUND(E313*F313,2)</f>
        <v>0</v>
      </c>
    </row>
    <row r="314" spans="1:11" s="78" customFormat="1" ht="18">
      <c r="A314" s="2" t="s">
        <v>77</v>
      </c>
      <c r="B314" s="159" t="s">
        <v>31</v>
      </c>
      <c r="C314" s="74">
        <v>94.94</v>
      </c>
      <c r="D314" s="90">
        <v>0</v>
      </c>
      <c r="E314" s="269"/>
      <c r="F314" s="75">
        <f t="shared" ref="F314:F315" si="85">ROUND(C314*E314,2)</f>
        <v>0</v>
      </c>
      <c r="G314" s="89">
        <f>ROUND(D314*E314,2)</f>
        <v>0</v>
      </c>
      <c r="I314" s="143"/>
      <c r="J314" s="146"/>
      <c r="K314" s="143"/>
    </row>
    <row r="315" spans="1:11" s="78" customFormat="1" ht="18">
      <c r="A315" s="2" t="s">
        <v>78</v>
      </c>
      <c r="B315" s="159" t="s">
        <v>31</v>
      </c>
      <c r="C315" s="74">
        <v>40.56</v>
      </c>
      <c r="D315" s="90">
        <v>0</v>
      </c>
      <c r="E315" s="269"/>
      <c r="F315" s="75">
        <f t="shared" si="85"/>
        <v>0</v>
      </c>
      <c r="G315" s="89">
        <f>ROUND(D315*E315,2)</f>
        <v>0</v>
      </c>
      <c r="I315" s="143"/>
      <c r="J315" s="146"/>
      <c r="K315" s="143"/>
    </row>
    <row r="316" spans="1:11">
      <c r="B316" s="127"/>
      <c r="E316" s="75"/>
      <c r="F316" s="75"/>
      <c r="G316" s="89"/>
    </row>
    <row r="317" spans="1:11">
      <c r="E317" s="75"/>
      <c r="F317" s="75">
        <f>ROUND(C317*E317,2)</f>
        <v>0</v>
      </c>
      <c r="G317" s="89">
        <f t="shared" si="84"/>
        <v>0</v>
      </c>
    </row>
    <row r="318" spans="1:11" ht="143.25" customHeight="1">
      <c r="A318" s="2">
        <f>A313+0.01</f>
        <v>6.02</v>
      </c>
      <c r="B318" s="275" t="s">
        <v>228</v>
      </c>
      <c r="C318" s="276"/>
      <c r="D318" s="88"/>
      <c r="E318" s="116"/>
      <c r="F318" s="116"/>
      <c r="G318" s="117"/>
    </row>
    <row r="319" spans="1:11" ht="18">
      <c r="A319" s="2" t="s">
        <v>74</v>
      </c>
      <c r="B319" s="159" t="s">
        <v>33</v>
      </c>
      <c r="C319" s="74">
        <v>58</v>
      </c>
      <c r="E319" s="269"/>
      <c r="F319" s="75">
        <f t="shared" ref="F319:F329" si="86">ROUND(C319*E319,2)</f>
        <v>0</v>
      </c>
      <c r="G319" s="89">
        <f t="shared" ref="G319:G329" si="87">ROUND(D319*E319,2)</f>
        <v>0</v>
      </c>
    </row>
    <row r="320" spans="1:11" ht="18">
      <c r="A320" s="2" t="s">
        <v>75</v>
      </c>
      <c r="B320" s="159" t="s">
        <v>33</v>
      </c>
      <c r="C320" s="74">
        <v>60</v>
      </c>
      <c r="E320" s="269"/>
      <c r="F320" s="75">
        <f t="shared" si="86"/>
        <v>0</v>
      </c>
      <c r="G320" s="89">
        <f t="shared" si="87"/>
        <v>0</v>
      </c>
    </row>
    <row r="321" spans="1:7" ht="18">
      <c r="A321" s="2" t="s">
        <v>76</v>
      </c>
      <c r="B321" s="159" t="s">
        <v>33</v>
      </c>
      <c r="C321" s="74">
        <v>30</v>
      </c>
      <c r="E321" s="269"/>
      <c r="F321" s="75">
        <f t="shared" si="86"/>
        <v>0</v>
      </c>
      <c r="G321" s="89">
        <f t="shared" si="87"/>
        <v>0</v>
      </c>
    </row>
    <row r="322" spans="1:7" ht="18">
      <c r="A322" s="2" t="s">
        <v>77</v>
      </c>
      <c r="B322" s="159" t="s">
        <v>33</v>
      </c>
      <c r="C322" s="74">
        <v>0</v>
      </c>
      <c r="E322" s="116"/>
      <c r="F322" s="75">
        <f t="shared" si="86"/>
        <v>0</v>
      </c>
      <c r="G322" s="89">
        <f t="shared" si="87"/>
        <v>0</v>
      </c>
    </row>
    <row r="323" spans="1:7" ht="18">
      <c r="A323" s="2" t="s">
        <v>78</v>
      </c>
      <c r="B323" s="159" t="s">
        <v>33</v>
      </c>
      <c r="C323" s="74">
        <v>0</v>
      </c>
      <c r="E323" s="116"/>
      <c r="F323" s="75">
        <f t="shared" si="86"/>
        <v>0</v>
      </c>
      <c r="G323" s="89">
        <f t="shared" si="87"/>
        <v>0</v>
      </c>
    </row>
    <row r="324" spans="1:7" ht="18">
      <c r="A324" s="2" t="s">
        <v>79</v>
      </c>
      <c r="B324" s="159" t="s">
        <v>33</v>
      </c>
      <c r="C324" s="74">
        <v>45</v>
      </c>
      <c r="E324" s="269"/>
      <c r="F324" s="75">
        <f t="shared" si="86"/>
        <v>0</v>
      </c>
      <c r="G324" s="89">
        <f t="shared" si="87"/>
        <v>0</v>
      </c>
    </row>
    <row r="325" spans="1:7" ht="18">
      <c r="A325" s="2" t="s">
        <v>80</v>
      </c>
      <c r="B325" s="159" t="s">
        <v>33</v>
      </c>
      <c r="C325" s="74">
        <v>60</v>
      </c>
      <c r="E325" s="269"/>
      <c r="F325" s="75">
        <f t="shared" si="86"/>
        <v>0</v>
      </c>
      <c r="G325" s="89">
        <f t="shared" si="87"/>
        <v>0</v>
      </c>
    </row>
    <row r="326" spans="1:7" ht="18">
      <c r="A326" s="2" t="s">
        <v>81</v>
      </c>
      <c r="B326" s="159" t="s">
        <v>33</v>
      </c>
      <c r="C326" s="74">
        <v>45</v>
      </c>
      <c r="E326" s="269"/>
      <c r="F326" s="75">
        <f t="shared" si="86"/>
        <v>0</v>
      </c>
      <c r="G326" s="89">
        <f t="shared" si="87"/>
        <v>0</v>
      </c>
    </row>
    <row r="327" spans="1:7" ht="18">
      <c r="A327" s="2" t="s">
        <v>82</v>
      </c>
      <c r="B327" s="159" t="s">
        <v>33</v>
      </c>
      <c r="C327" s="74">
        <v>45</v>
      </c>
      <c r="E327" s="269"/>
      <c r="F327" s="75">
        <f t="shared" si="86"/>
        <v>0</v>
      </c>
      <c r="G327" s="89">
        <f t="shared" si="87"/>
        <v>0</v>
      </c>
    </row>
    <row r="328" spans="1:7" ht="18">
      <c r="A328" s="2" t="s">
        <v>83</v>
      </c>
      <c r="B328" s="159" t="s">
        <v>33</v>
      </c>
      <c r="C328" s="74">
        <v>45</v>
      </c>
      <c r="E328" s="269"/>
      <c r="F328" s="75">
        <f t="shared" si="86"/>
        <v>0</v>
      </c>
      <c r="G328" s="89">
        <f t="shared" si="87"/>
        <v>0</v>
      </c>
    </row>
    <row r="329" spans="1:7" ht="18">
      <c r="A329" s="2" t="s">
        <v>84</v>
      </c>
      <c r="B329" s="159" t="s">
        <v>33</v>
      </c>
      <c r="C329" s="74">
        <v>45</v>
      </c>
      <c r="E329" s="269"/>
      <c r="F329" s="75">
        <f t="shared" si="86"/>
        <v>0</v>
      </c>
      <c r="G329" s="89">
        <f t="shared" si="87"/>
        <v>0</v>
      </c>
    </row>
    <row r="330" spans="1:7">
      <c r="B330" s="159"/>
      <c r="E330" s="75"/>
      <c r="F330" s="75"/>
      <c r="G330" s="89"/>
    </row>
    <row r="331" spans="1:7">
      <c r="B331" s="5"/>
      <c r="E331" s="116"/>
      <c r="F331" s="116"/>
      <c r="G331" s="117"/>
    </row>
    <row r="332" spans="1:7" ht="15.75" thickBot="1">
      <c r="B332" s="57" t="s">
        <v>148</v>
      </c>
      <c r="C332" s="10"/>
      <c r="D332" s="103"/>
      <c r="E332" s="104"/>
      <c r="F332" s="104">
        <f>SUM(F313:F331)</f>
        <v>0</v>
      </c>
      <c r="G332" s="105">
        <f>SUM(G313:G331)</f>
        <v>0</v>
      </c>
    </row>
    <row r="333" spans="1:7" ht="15.75" thickTop="1">
      <c r="E333" s="75"/>
      <c r="F333" s="75"/>
      <c r="G333" s="89"/>
    </row>
    <row r="334" spans="1:7">
      <c r="A334" s="2" t="s">
        <v>12</v>
      </c>
      <c r="B334" s="46" t="s">
        <v>144</v>
      </c>
      <c r="C334" s="61"/>
      <c r="D334" s="115"/>
      <c r="E334" s="75"/>
      <c r="F334" s="116"/>
      <c r="G334" s="117"/>
    </row>
    <row r="335" spans="1:7">
      <c r="B335" s="5"/>
      <c r="C335" s="61"/>
      <c r="D335" s="115"/>
      <c r="E335" s="116"/>
      <c r="F335" s="116"/>
      <c r="G335" s="117"/>
    </row>
    <row r="336" spans="1:7" ht="112.5" customHeight="1">
      <c r="A336" s="2">
        <v>7.01</v>
      </c>
      <c r="B336" s="284" t="s">
        <v>157</v>
      </c>
      <c r="C336" s="290"/>
      <c r="D336" s="92"/>
      <c r="E336" s="116"/>
      <c r="F336" s="116"/>
      <c r="G336" s="117"/>
    </row>
    <row r="337" spans="1:11" ht="18">
      <c r="A337" s="2" t="s">
        <v>73</v>
      </c>
      <c r="B337" s="162" t="s">
        <v>33</v>
      </c>
      <c r="C337" s="61">
        <f>(2+0.8+0.8+0.8+2+2+2+0.8+0.8+1.2+1.2+1.5+1.9+2.1+1.75+2)*1.1</f>
        <v>26.02</v>
      </c>
      <c r="D337" s="115"/>
      <c r="E337" s="269"/>
      <c r="F337" s="75">
        <f t="shared" ref="F337:F342" si="88">ROUND(C337*E337,2)</f>
        <v>0</v>
      </c>
      <c r="G337" s="89">
        <f>ROUND(D337*E337,2)</f>
        <v>0</v>
      </c>
    </row>
    <row r="338" spans="1:11">
      <c r="B338" s="288"/>
      <c r="C338" s="288"/>
      <c r="D338" s="118"/>
      <c r="E338" s="75"/>
      <c r="F338" s="75">
        <f t="shared" si="88"/>
        <v>0</v>
      </c>
      <c r="G338" s="89">
        <f t="shared" ref="G338:G342" si="89">ROUND(E338*F338,2)</f>
        <v>0</v>
      </c>
    </row>
    <row r="339" spans="1:11">
      <c r="B339" s="5"/>
      <c r="C339" s="61"/>
      <c r="D339" s="115"/>
      <c r="E339" s="116"/>
      <c r="F339" s="75">
        <f t="shared" si="88"/>
        <v>0</v>
      </c>
      <c r="G339" s="89">
        <f t="shared" si="89"/>
        <v>0</v>
      </c>
    </row>
    <row r="340" spans="1:11" ht="105.75" customHeight="1">
      <c r="A340" s="2">
        <f>A336+0.01</f>
        <v>7.02</v>
      </c>
      <c r="B340" s="284" t="s">
        <v>160</v>
      </c>
      <c r="C340" s="290"/>
      <c r="D340" s="92"/>
      <c r="E340" s="116"/>
      <c r="F340" s="75">
        <f t="shared" si="88"/>
        <v>0</v>
      </c>
      <c r="G340" s="89">
        <f t="shared" si="89"/>
        <v>0</v>
      </c>
    </row>
    <row r="341" spans="1:11" ht="18">
      <c r="A341" s="2" t="s">
        <v>73</v>
      </c>
      <c r="B341" s="162" t="s">
        <v>33</v>
      </c>
      <c r="C341" s="61">
        <f>22.9+12.3</f>
        <v>35.200000000000003</v>
      </c>
      <c r="D341" s="115"/>
      <c r="E341" s="269"/>
      <c r="F341" s="75">
        <f t="shared" si="88"/>
        <v>0</v>
      </c>
      <c r="G341" s="89">
        <f>ROUND(D341*E341,2)</f>
        <v>0</v>
      </c>
    </row>
    <row r="342" spans="1:11">
      <c r="B342" s="288"/>
      <c r="C342" s="288"/>
      <c r="D342" s="118"/>
      <c r="E342" s="75"/>
      <c r="F342" s="75">
        <f t="shared" si="88"/>
        <v>0</v>
      </c>
      <c r="G342" s="89">
        <f t="shared" si="89"/>
        <v>0</v>
      </c>
    </row>
    <row r="343" spans="1:11">
      <c r="B343" s="160"/>
      <c r="C343" s="160"/>
      <c r="D343" s="118"/>
      <c r="E343" s="75"/>
      <c r="F343" s="75"/>
      <c r="G343" s="89"/>
    </row>
    <row r="344" spans="1:11" ht="111.75" customHeight="1">
      <c r="A344" s="2">
        <f>A340+0.01</f>
        <v>7.03</v>
      </c>
      <c r="B344" s="284" t="s">
        <v>415</v>
      </c>
      <c r="C344" s="290"/>
      <c r="D344" s="92"/>
      <c r="E344" s="116"/>
      <c r="F344" s="75">
        <f t="shared" ref="F344:F346" si="90">ROUND(C344*E344,2)</f>
        <v>0</v>
      </c>
      <c r="G344" s="89">
        <f t="shared" ref="G344" si="91">ROUND(E344*F344,2)</f>
        <v>0</v>
      </c>
    </row>
    <row r="345" spans="1:11" ht="18">
      <c r="A345" s="2" t="s">
        <v>73</v>
      </c>
      <c r="B345" s="162" t="s">
        <v>33</v>
      </c>
      <c r="C345" s="61"/>
      <c r="D345" s="115">
        <v>10</v>
      </c>
      <c r="E345" s="269"/>
      <c r="F345" s="75">
        <f t="shared" si="90"/>
        <v>0</v>
      </c>
      <c r="G345" s="89">
        <f>ROUND(D345*E345,2)</f>
        <v>0</v>
      </c>
    </row>
    <row r="346" spans="1:11">
      <c r="B346" s="288"/>
      <c r="C346" s="288"/>
      <c r="D346" s="118"/>
      <c r="E346" s="75"/>
      <c r="F346" s="75">
        <f t="shared" si="90"/>
        <v>0</v>
      </c>
      <c r="G346" s="89">
        <f t="shared" ref="G346" si="92">ROUND(E346*F346,2)</f>
        <v>0</v>
      </c>
    </row>
    <row r="347" spans="1:11">
      <c r="B347" s="160"/>
      <c r="C347" s="160"/>
      <c r="D347" s="118"/>
      <c r="E347" s="75"/>
      <c r="F347" s="75"/>
      <c r="G347" s="89"/>
    </row>
    <row r="348" spans="1:11" s="189" customFormat="1" ht="178.5" customHeight="1">
      <c r="A348" s="2">
        <f>A344+0.01</f>
        <v>7.04</v>
      </c>
      <c r="B348" s="284" t="s">
        <v>161</v>
      </c>
      <c r="C348" s="285"/>
      <c r="D348" s="210"/>
      <c r="E348" s="116"/>
      <c r="F348" s="187">
        <f t="shared" ref="F348:F350" si="93">ROUND(C348*E348,2)</f>
        <v>0</v>
      </c>
      <c r="G348" s="188">
        <f t="shared" ref="G348" si="94">ROUND(E348*F348,2)</f>
        <v>0</v>
      </c>
      <c r="I348" s="143"/>
      <c r="J348" s="146"/>
      <c r="K348" s="143"/>
    </row>
    <row r="349" spans="1:11" s="189" customFormat="1" ht="18">
      <c r="A349" s="2" t="s">
        <v>73</v>
      </c>
      <c r="B349" s="198" t="s">
        <v>33</v>
      </c>
      <c r="C349" s="61"/>
      <c r="D349" s="115">
        <f>C267</f>
        <v>42.13</v>
      </c>
      <c r="E349" s="269"/>
      <c r="F349" s="187">
        <f t="shared" si="93"/>
        <v>0</v>
      </c>
      <c r="G349" s="188">
        <f>ROUND(D349*E349,2)</f>
        <v>0</v>
      </c>
      <c r="I349" s="143"/>
      <c r="J349" s="146"/>
      <c r="K349" s="143"/>
    </row>
    <row r="350" spans="1:11">
      <c r="B350" s="288"/>
      <c r="C350" s="288"/>
      <c r="D350" s="118"/>
      <c r="E350" s="75"/>
      <c r="F350" s="75">
        <f t="shared" si="93"/>
        <v>0</v>
      </c>
      <c r="G350" s="89">
        <f t="shared" ref="G350" si="95">ROUND(E350*F350,2)</f>
        <v>0</v>
      </c>
    </row>
    <row r="351" spans="1:11" ht="15.75" thickBot="1">
      <c r="B351" s="138" t="s">
        <v>149</v>
      </c>
      <c r="C351" s="10"/>
      <c r="D351" s="103"/>
      <c r="E351" s="104"/>
      <c r="F351" s="104">
        <f>SUM(F336:F350)</f>
        <v>0</v>
      </c>
      <c r="G351" s="105">
        <f>SUM(G336:G350)</f>
        <v>0</v>
      </c>
    </row>
    <row r="352" spans="1:11" ht="15.75" thickTop="1">
      <c r="A352" s="2" t="s">
        <v>13</v>
      </c>
      <c r="B352" s="46" t="s">
        <v>71</v>
      </c>
      <c r="C352" s="61"/>
      <c r="D352" s="115"/>
      <c r="E352" s="75"/>
      <c r="F352" s="116"/>
      <c r="G352" s="117"/>
    </row>
    <row r="353" spans="1:11" ht="15.75" customHeight="1">
      <c r="B353" s="5"/>
      <c r="C353" s="61"/>
      <c r="D353" s="115"/>
      <c r="E353" s="116"/>
      <c r="F353" s="116"/>
      <c r="G353" s="117"/>
    </row>
    <row r="354" spans="1:11" s="79" customFormat="1" ht="69" customHeight="1">
      <c r="A354" s="2">
        <v>8.01</v>
      </c>
      <c r="B354" s="275" t="s">
        <v>162</v>
      </c>
      <c r="C354" s="276"/>
      <c r="D354" s="88"/>
      <c r="E354" s="116"/>
      <c r="F354" s="116"/>
      <c r="G354" s="117"/>
      <c r="I354" s="143"/>
      <c r="J354" s="146"/>
      <c r="K354" s="143"/>
    </row>
    <row r="355" spans="1:11" s="79" customFormat="1" ht="18">
      <c r="A355" s="2" t="s">
        <v>73</v>
      </c>
      <c r="B355" s="162" t="s">
        <v>31</v>
      </c>
      <c r="C355" s="61">
        <v>0</v>
      </c>
      <c r="D355" s="115">
        <v>80</v>
      </c>
      <c r="E355" s="269"/>
      <c r="F355" s="75">
        <f>ROUND(C355*E355,2)</f>
        <v>0</v>
      </c>
      <c r="G355" s="89">
        <f>ROUND(D355*E355,2)</f>
        <v>0</v>
      </c>
      <c r="I355" s="143"/>
      <c r="J355" s="146"/>
      <c r="K355" s="143"/>
    </row>
    <row r="356" spans="1:11" s="79" customFormat="1">
      <c r="A356" s="2"/>
      <c r="B356" s="5"/>
      <c r="C356" s="61"/>
      <c r="D356" s="115"/>
      <c r="E356" s="116"/>
      <c r="F356" s="75"/>
      <c r="G356" s="89"/>
      <c r="I356" s="143"/>
      <c r="J356" s="146"/>
      <c r="K356" s="143"/>
    </row>
    <row r="357" spans="1:11" s="79" customFormat="1">
      <c r="A357" s="2"/>
      <c r="B357" s="5"/>
      <c r="C357" s="61"/>
      <c r="D357" s="115"/>
      <c r="E357" s="116"/>
      <c r="F357" s="75">
        <f>ROUND(C357*E357,2)</f>
        <v>0</v>
      </c>
      <c r="G357" s="89">
        <f t="shared" ref="G357:G410" si="96">ROUND(E357*F357,2)</f>
        <v>0</v>
      </c>
      <c r="I357" s="143"/>
      <c r="J357" s="146"/>
      <c r="K357" s="143"/>
    </row>
    <row r="358" spans="1:11" s="79" customFormat="1" ht="65.25" customHeight="1">
      <c r="A358" s="2">
        <f>A354+0.01</f>
        <v>8.02</v>
      </c>
      <c r="B358" s="275" t="s">
        <v>265</v>
      </c>
      <c r="C358" s="276"/>
      <c r="D358" s="88"/>
      <c r="E358" s="116"/>
      <c r="F358" s="75">
        <f>ROUND(C358*E358,2)</f>
        <v>0</v>
      </c>
      <c r="G358" s="89">
        <f t="shared" si="96"/>
        <v>0</v>
      </c>
      <c r="I358" s="143"/>
      <c r="J358" s="146"/>
      <c r="K358" s="143"/>
    </row>
    <row r="359" spans="1:11" s="79" customFormat="1">
      <c r="A359" s="2" t="s">
        <v>73</v>
      </c>
      <c r="B359" s="5" t="s">
        <v>121</v>
      </c>
      <c r="C359" s="61">
        <v>0</v>
      </c>
      <c r="D359" s="115">
        <f>14*2</f>
        <v>28</v>
      </c>
      <c r="E359" s="269"/>
      <c r="F359" s="75">
        <f>ROUND(C359*E359,2)</f>
        <v>0</v>
      </c>
      <c r="G359" s="89">
        <f>ROUND(D359*E359,2)</f>
        <v>0</v>
      </c>
      <c r="I359" s="143"/>
      <c r="J359" s="146"/>
      <c r="K359" s="143"/>
    </row>
    <row r="360" spans="1:11" s="79" customFormat="1">
      <c r="A360" s="2"/>
      <c r="B360" s="5"/>
      <c r="C360" s="61"/>
      <c r="D360" s="115"/>
      <c r="E360" s="116"/>
      <c r="F360" s="75"/>
      <c r="G360" s="89"/>
      <c r="I360" s="143"/>
      <c r="J360" s="146"/>
      <c r="K360" s="143"/>
    </row>
    <row r="361" spans="1:11" s="79" customFormat="1">
      <c r="A361" s="2"/>
      <c r="B361" s="5"/>
      <c r="C361" s="61"/>
      <c r="D361" s="115"/>
      <c r="E361" s="116"/>
      <c r="F361" s="75">
        <f>ROUND(C361*E361,2)</f>
        <v>0</v>
      </c>
      <c r="G361" s="89">
        <f t="shared" si="96"/>
        <v>0</v>
      </c>
      <c r="I361" s="143"/>
      <c r="J361" s="146"/>
      <c r="K361" s="143"/>
    </row>
    <row r="362" spans="1:11" s="79" customFormat="1" ht="68.25" customHeight="1">
      <c r="A362" s="2">
        <f>A358+0.01</f>
        <v>8.0299999999999994</v>
      </c>
      <c r="B362" s="275" t="s">
        <v>164</v>
      </c>
      <c r="C362" s="276"/>
      <c r="D362" s="88"/>
      <c r="E362" s="116"/>
      <c r="F362" s="75">
        <f>ROUND(C362*E362,2)</f>
        <v>0</v>
      </c>
      <c r="G362" s="89">
        <f t="shared" ref="G362" si="97">ROUND(E362*F362,2)</f>
        <v>0</v>
      </c>
      <c r="I362" s="143"/>
      <c r="J362" s="146"/>
      <c r="K362" s="143"/>
    </row>
    <row r="363" spans="1:11" s="79" customFormat="1" ht="18">
      <c r="A363" s="2" t="s">
        <v>73</v>
      </c>
      <c r="B363" s="162" t="s">
        <v>31</v>
      </c>
      <c r="C363" s="61">
        <v>0</v>
      </c>
      <c r="D363" s="115">
        <f>6.8*2*2</f>
        <v>27.2</v>
      </c>
      <c r="E363" s="269"/>
      <c r="F363" s="75">
        <f>ROUND(C363*E363,2)</f>
        <v>0</v>
      </c>
      <c r="G363" s="89">
        <f>ROUND(D363*E363,2)</f>
        <v>0</v>
      </c>
      <c r="I363" s="143"/>
      <c r="J363" s="146"/>
      <c r="K363" s="143"/>
    </row>
    <row r="364" spans="1:11" s="79" customFormat="1">
      <c r="A364" s="2"/>
      <c r="B364" s="5"/>
      <c r="C364" s="61"/>
      <c r="D364" s="115"/>
      <c r="E364" s="116"/>
      <c r="F364" s="75"/>
      <c r="G364" s="89"/>
      <c r="I364" s="143"/>
      <c r="J364" s="146"/>
      <c r="K364" s="143"/>
    </row>
    <row r="365" spans="1:11" s="79" customFormat="1">
      <c r="A365" s="2"/>
      <c r="B365" s="5"/>
      <c r="C365" s="61"/>
      <c r="D365" s="115"/>
      <c r="E365" s="116"/>
      <c r="F365" s="75">
        <f>ROUND(C365*E365,2)</f>
        <v>0</v>
      </c>
      <c r="G365" s="89">
        <f t="shared" ref="G365:G366" si="98">ROUND(E365*F365,2)</f>
        <v>0</v>
      </c>
      <c r="I365" s="143"/>
      <c r="J365" s="146"/>
      <c r="K365" s="143"/>
    </row>
    <row r="366" spans="1:11" s="79" customFormat="1" ht="47.25" customHeight="1">
      <c r="A366" s="2">
        <f>A362+0.01</f>
        <v>8.0399999999999991</v>
      </c>
      <c r="B366" s="275" t="s">
        <v>163</v>
      </c>
      <c r="C366" s="276"/>
      <c r="D366" s="88"/>
      <c r="E366" s="116"/>
      <c r="F366" s="75">
        <f>ROUND(C366*E366,2)</f>
        <v>0</v>
      </c>
      <c r="G366" s="89">
        <f t="shared" si="98"/>
        <v>0</v>
      </c>
      <c r="I366" s="143"/>
      <c r="J366" s="146"/>
      <c r="K366" s="143"/>
    </row>
    <row r="367" spans="1:11" s="79" customFormat="1" ht="18">
      <c r="A367" s="2" t="s">
        <v>73</v>
      </c>
      <c r="B367" s="162" t="s">
        <v>31</v>
      </c>
      <c r="C367" s="61">
        <v>0</v>
      </c>
      <c r="D367" s="115">
        <f>D355</f>
        <v>80</v>
      </c>
      <c r="E367" s="269"/>
      <c r="F367" s="75">
        <f>ROUND(C367*E367,2)</f>
        <v>0</v>
      </c>
      <c r="G367" s="89">
        <f>ROUND(D367*E367,2)</f>
        <v>0</v>
      </c>
      <c r="I367" s="143"/>
      <c r="J367" s="146"/>
      <c r="K367" s="143"/>
    </row>
    <row r="368" spans="1:11" s="79" customFormat="1">
      <c r="A368" s="2"/>
      <c r="B368" s="5"/>
      <c r="C368" s="61"/>
      <c r="D368" s="115"/>
      <c r="E368" s="116"/>
      <c r="F368" s="75"/>
      <c r="G368" s="89"/>
      <c r="I368" s="143"/>
      <c r="J368" s="146"/>
      <c r="K368" s="143"/>
    </row>
    <row r="369" spans="1:11" s="79" customFormat="1">
      <c r="A369" s="2"/>
      <c r="B369" s="5"/>
      <c r="C369" s="61"/>
      <c r="D369" s="115"/>
      <c r="E369" s="116"/>
      <c r="F369" s="75">
        <f>ROUND(C369*E369,2)</f>
        <v>0</v>
      </c>
      <c r="G369" s="89">
        <f t="shared" ref="G369:G370" si="99">ROUND(E369*F369,2)</f>
        <v>0</v>
      </c>
      <c r="I369" s="143"/>
      <c r="J369" s="146"/>
      <c r="K369" s="143"/>
    </row>
    <row r="370" spans="1:11" s="79" customFormat="1" ht="62.25" customHeight="1">
      <c r="A370" s="2">
        <f>A366+0.01</f>
        <v>8.0500000000000007</v>
      </c>
      <c r="B370" s="275" t="s">
        <v>165</v>
      </c>
      <c r="C370" s="276"/>
      <c r="D370" s="88"/>
      <c r="E370" s="116"/>
      <c r="F370" s="75">
        <f>ROUND(C370*E370,2)</f>
        <v>0</v>
      </c>
      <c r="G370" s="89">
        <f t="shared" si="99"/>
        <v>0</v>
      </c>
      <c r="I370" s="143"/>
      <c r="J370" s="146"/>
      <c r="K370" s="143"/>
    </row>
    <row r="371" spans="1:11" s="79" customFormat="1" ht="18">
      <c r="A371" s="2" t="s">
        <v>73</v>
      </c>
      <c r="B371" s="162" t="s">
        <v>31</v>
      </c>
      <c r="C371" s="61">
        <v>0</v>
      </c>
      <c r="D371" s="115">
        <f>6.8*2*2*0.5</f>
        <v>13.6</v>
      </c>
      <c r="E371" s="269"/>
      <c r="F371" s="75">
        <f>ROUND(C371*E371,2)</f>
        <v>0</v>
      </c>
      <c r="G371" s="89">
        <f>ROUND(D371*E371,2)</f>
        <v>0</v>
      </c>
      <c r="I371" s="143"/>
      <c r="J371" s="146"/>
      <c r="K371" s="143"/>
    </row>
    <row r="372" spans="1:11" s="79" customFormat="1">
      <c r="A372" s="2"/>
      <c r="B372" s="5"/>
      <c r="C372" s="61"/>
      <c r="D372" s="115"/>
      <c r="E372" s="116"/>
      <c r="F372" s="75"/>
      <c r="G372" s="89"/>
      <c r="I372" s="143"/>
      <c r="J372" s="146"/>
      <c r="K372" s="143"/>
    </row>
    <row r="373" spans="1:11" s="79" customFormat="1">
      <c r="A373" s="2"/>
      <c r="B373" s="5"/>
      <c r="C373" s="61"/>
      <c r="D373" s="115"/>
      <c r="E373" s="116"/>
      <c r="F373" s="75">
        <f>ROUND(C373*E373,2)</f>
        <v>0</v>
      </c>
      <c r="G373" s="89">
        <f t="shared" ref="G373:G374" si="100">ROUND(E373*F373,2)</f>
        <v>0</v>
      </c>
      <c r="I373" s="143"/>
      <c r="J373" s="146"/>
      <c r="K373" s="143"/>
    </row>
    <row r="374" spans="1:11" s="79" customFormat="1" ht="47.25" customHeight="1">
      <c r="A374" s="2">
        <f>A370+0.01</f>
        <v>8.06</v>
      </c>
      <c r="B374" s="275" t="s">
        <v>166</v>
      </c>
      <c r="C374" s="276"/>
      <c r="D374" s="88"/>
      <c r="E374" s="116"/>
      <c r="F374" s="75">
        <f>ROUND(C374*E374,2)</f>
        <v>0</v>
      </c>
      <c r="G374" s="89">
        <f t="shared" si="100"/>
        <v>0</v>
      </c>
      <c r="I374" s="143"/>
      <c r="J374" s="146"/>
      <c r="K374" s="143"/>
    </row>
    <row r="375" spans="1:11" s="79" customFormat="1" ht="18">
      <c r="A375" s="2" t="s">
        <v>73</v>
      </c>
      <c r="B375" s="162" t="s">
        <v>33</v>
      </c>
      <c r="C375" s="61">
        <v>0</v>
      </c>
      <c r="D375" s="115">
        <f>6.8*2*2</f>
        <v>27.2</v>
      </c>
      <c r="E375" s="269"/>
      <c r="F375" s="75">
        <f>ROUND(C375*E375,2)</f>
        <v>0</v>
      </c>
      <c r="G375" s="89">
        <f>ROUND(D375*E375,2)</f>
        <v>0</v>
      </c>
      <c r="I375" s="143"/>
      <c r="J375" s="146"/>
      <c r="K375" s="143"/>
    </row>
    <row r="376" spans="1:11" s="79" customFormat="1">
      <c r="A376" s="2"/>
      <c r="B376" s="5"/>
      <c r="C376" s="61"/>
      <c r="D376" s="115"/>
      <c r="E376" s="116"/>
      <c r="F376" s="75"/>
      <c r="G376" s="89"/>
      <c r="I376" s="143"/>
      <c r="J376" s="146"/>
      <c r="K376" s="143"/>
    </row>
    <row r="377" spans="1:11" s="79" customFormat="1">
      <c r="A377" s="2"/>
      <c r="B377" s="5"/>
      <c r="C377" s="61"/>
      <c r="D377" s="115"/>
      <c r="E377" s="116"/>
      <c r="F377" s="75">
        <f>ROUND(C377*E377,2)</f>
        <v>0</v>
      </c>
      <c r="G377" s="89">
        <f t="shared" ref="G377:G378" si="101">ROUND(E377*F377,2)</f>
        <v>0</v>
      </c>
      <c r="I377" s="143"/>
      <c r="J377" s="146"/>
      <c r="K377" s="143"/>
    </row>
    <row r="378" spans="1:11" s="79" customFormat="1" ht="33" customHeight="1">
      <c r="A378" s="2">
        <f>A374+0.01</f>
        <v>8.07</v>
      </c>
      <c r="B378" s="275" t="s">
        <v>168</v>
      </c>
      <c r="C378" s="276"/>
      <c r="D378" s="88"/>
      <c r="E378" s="116"/>
      <c r="F378" s="75">
        <f>ROUND(C378*E378,2)</f>
        <v>0</v>
      </c>
      <c r="G378" s="89">
        <f t="shared" si="101"/>
        <v>0</v>
      </c>
      <c r="I378" s="143"/>
      <c r="J378" s="146"/>
      <c r="K378" s="143"/>
    </row>
    <row r="379" spans="1:11" s="79" customFormat="1" ht="18">
      <c r="A379" s="2" t="s">
        <v>73</v>
      </c>
      <c r="B379" s="162" t="s">
        <v>33</v>
      </c>
      <c r="C379" s="61">
        <v>0</v>
      </c>
      <c r="D379" s="115">
        <v>4</v>
      </c>
      <c r="E379" s="269"/>
      <c r="F379" s="75">
        <f>ROUND(C379*E379,2)</f>
        <v>0</v>
      </c>
      <c r="G379" s="89">
        <f>ROUND(D379*E379,2)</f>
        <v>0</v>
      </c>
      <c r="I379" s="143"/>
      <c r="J379" s="146"/>
      <c r="K379" s="143"/>
    </row>
    <row r="380" spans="1:11" s="79" customFormat="1">
      <c r="A380" s="2"/>
      <c r="B380" s="5"/>
      <c r="C380" s="61"/>
      <c r="D380" s="115"/>
      <c r="E380" s="116"/>
      <c r="F380" s="75"/>
      <c r="G380" s="89"/>
      <c r="I380" s="143"/>
      <c r="J380" s="146"/>
      <c r="K380" s="143"/>
    </row>
    <row r="381" spans="1:11" s="79" customFormat="1">
      <c r="A381" s="2"/>
      <c r="B381" s="5"/>
      <c r="C381" s="61"/>
      <c r="D381" s="115"/>
      <c r="E381" s="116"/>
      <c r="F381" s="75">
        <f>ROUND(C381*E381,2)</f>
        <v>0</v>
      </c>
      <c r="G381" s="89">
        <f t="shared" ref="G381:G382" si="102">ROUND(E381*F381,2)</f>
        <v>0</v>
      </c>
      <c r="I381" s="143"/>
      <c r="J381" s="146"/>
      <c r="K381" s="143"/>
    </row>
    <row r="382" spans="1:11" s="79" customFormat="1" ht="33" customHeight="1">
      <c r="A382" s="2">
        <f>A378+0.01</f>
        <v>8.08</v>
      </c>
      <c r="B382" s="275" t="s">
        <v>167</v>
      </c>
      <c r="C382" s="276"/>
      <c r="D382" s="88"/>
      <c r="E382" s="116"/>
      <c r="F382" s="75">
        <f>ROUND(C382*E382,2)</f>
        <v>0</v>
      </c>
      <c r="G382" s="89">
        <f t="shared" si="102"/>
        <v>0</v>
      </c>
      <c r="I382" s="143"/>
      <c r="J382" s="146"/>
      <c r="K382" s="143"/>
    </row>
    <row r="383" spans="1:11" s="79" customFormat="1" ht="18">
      <c r="A383" s="2" t="s">
        <v>73</v>
      </c>
      <c r="B383" s="162" t="s">
        <v>33</v>
      </c>
      <c r="C383" s="61">
        <v>0</v>
      </c>
      <c r="D383" s="115">
        <v>4</v>
      </c>
      <c r="E383" s="269"/>
      <c r="F383" s="75">
        <f>ROUND(C383*E383,2)</f>
        <v>0</v>
      </c>
      <c r="G383" s="89">
        <f>ROUND(D383*E383,2)</f>
        <v>0</v>
      </c>
      <c r="I383" s="143"/>
      <c r="J383" s="146"/>
      <c r="K383" s="143"/>
    </row>
    <row r="384" spans="1:11" s="79" customFormat="1">
      <c r="A384" s="2"/>
      <c r="B384" s="5"/>
      <c r="C384" s="61"/>
      <c r="D384" s="115"/>
      <c r="E384" s="116"/>
      <c r="F384" s="75"/>
      <c r="G384" s="89"/>
      <c r="I384" s="143"/>
      <c r="J384" s="146"/>
      <c r="K384" s="143"/>
    </row>
    <row r="385" spans="1:12" s="79" customFormat="1">
      <c r="A385" s="2"/>
      <c r="B385" s="5"/>
      <c r="C385" s="61"/>
      <c r="D385" s="115"/>
      <c r="E385" s="116"/>
      <c r="F385" s="75">
        <f>ROUND(C385*E385,2)</f>
        <v>0</v>
      </c>
      <c r="G385" s="89">
        <f t="shared" ref="G385" si="103">ROUND(E385*F385,2)</f>
        <v>0</v>
      </c>
      <c r="I385" s="143"/>
      <c r="J385" s="146"/>
      <c r="K385" s="143"/>
    </row>
    <row r="386" spans="1:12" s="1" customFormat="1" ht="120" customHeight="1">
      <c r="A386" s="2">
        <f>A382+0.01</f>
        <v>8.09</v>
      </c>
      <c r="B386" s="291" t="s">
        <v>416</v>
      </c>
      <c r="C386" s="276"/>
      <c r="D386" s="88"/>
      <c r="E386" s="116"/>
      <c r="F386" s="75">
        <f>ROUND(C386*E386,2)</f>
        <v>0</v>
      </c>
      <c r="G386" s="89">
        <f t="shared" ref="G386" si="104">ROUND(E386*F386,2)</f>
        <v>0</v>
      </c>
      <c r="I386" s="143"/>
      <c r="J386" s="146"/>
      <c r="K386" s="143"/>
    </row>
    <row r="387" spans="1:12" s="1" customFormat="1" ht="18">
      <c r="A387" s="2" t="s">
        <v>73</v>
      </c>
      <c r="B387" s="229" t="s">
        <v>31</v>
      </c>
      <c r="C387" s="61">
        <v>0</v>
      </c>
      <c r="D387" s="115">
        <v>20</v>
      </c>
      <c r="E387" s="269"/>
      <c r="F387" s="75">
        <f>ROUND(C387*E387,2)</f>
        <v>0</v>
      </c>
      <c r="G387" s="89">
        <f>ROUND(D387*E387,2)</f>
        <v>0</v>
      </c>
      <c r="I387" s="143"/>
      <c r="J387" s="146"/>
      <c r="K387" s="143"/>
    </row>
    <row r="388" spans="1:12" s="79" customFormat="1">
      <c r="A388" s="2"/>
      <c r="B388" s="5"/>
      <c r="C388" s="61"/>
      <c r="D388" s="115"/>
      <c r="E388" s="116"/>
      <c r="F388" s="75"/>
      <c r="G388" s="89"/>
      <c r="I388" s="143"/>
      <c r="J388" s="146"/>
      <c r="K388" s="143"/>
    </row>
    <row r="389" spans="1:12" s="79" customFormat="1">
      <c r="A389" s="2"/>
      <c r="B389" s="5"/>
      <c r="C389" s="61"/>
      <c r="D389" s="115"/>
      <c r="E389" s="116"/>
      <c r="F389" s="75">
        <f>ROUND(C389*E389,2)</f>
        <v>0</v>
      </c>
      <c r="G389" s="89">
        <f t="shared" ref="G389" si="105">ROUND(E389*F389,2)</f>
        <v>0</v>
      </c>
      <c r="I389" s="143"/>
      <c r="J389" s="146"/>
      <c r="K389" s="143"/>
    </row>
    <row r="390" spans="1:12" s="79" customFormat="1" ht="36.75" customHeight="1">
      <c r="A390" s="2">
        <f>A386+0.01</f>
        <v>8.1</v>
      </c>
      <c r="B390" s="275" t="s">
        <v>417</v>
      </c>
      <c r="C390" s="276"/>
      <c r="D390" s="88"/>
      <c r="E390" s="116"/>
      <c r="F390" s="75">
        <f>ROUND(C390*E390,2)</f>
        <v>0</v>
      </c>
      <c r="G390" s="89">
        <f t="shared" si="96"/>
        <v>0</v>
      </c>
      <c r="I390" s="143"/>
      <c r="J390" s="146"/>
      <c r="K390" s="143"/>
    </row>
    <row r="391" spans="1:12" s="79" customFormat="1" ht="18">
      <c r="A391" s="2" t="s">
        <v>73</v>
      </c>
      <c r="B391" s="5" t="s">
        <v>33</v>
      </c>
      <c r="C391" s="61">
        <v>0</v>
      </c>
      <c r="D391" s="115">
        <f>7*2*2*2+4</f>
        <v>60</v>
      </c>
      <c r="E391" s="269"/>
      <c r="F391" s="75">
        <f>ROUND(C391*E391,2)</f>
        <v>0</v>
      </c>
      <c r="G391" s="89">
        <f>ROUND(D391*E391,2)</f>
        <v>0</v>
      </c>
      <c r="I391" s="143"/>
      <c r="J391" s="146"/>
      <c r="K391" s="143"/>
    </row>
    <row r="392" spans="1:12" s="79" customFormat="1">
      <c r="A392" s="2"/>
      <c r="B392" s="5"/>
      <c r="C392" s="61"/>
      <c r="D392" s="115"/>
      <c r="E392" s="116"/>
      <c r="F392" s="75"/>
      <c r="G392" s="89"/>
      <c r="I392" s="143"/>
      <c r="J392" s="146"/>
      <c r="K392" s="143"/>
    </row>
    <row r="393" spans="1:12" s="79" customFormat="1">
      <c r="A393" s="2"/>
      <c r="B393" s="5"/>
      <c r="C393" s="61"/>
      <c r="D393" s="115"/>
      <c r="E393" s="116"/>
      <c r="F393" s="75">
        <f t="shared" ref="F393:F411" si="106">ROUND(C393*E393,2)</f>
        <v>0</v>
      </c>
      <c r="G393" s="89">
        <f t="shared" si="96"/>
        <v>0</v>
      </c>
      <c r="I393" s="143"/>
      <c r="J393" s="146"/>
      <c r="K393" s="143"/>
    </row>
    <row r="394" spans="1:12" s="79" customFormat="1" ht="45.75" customHeight="1">
      <c r="A394" s="2">
        <f>A390+0.01</f>
        <v>8.11</v>
      </c>
      <c r="B394" s="275" t="s">
        <v>418</v>
      </c>
      <c r="C394" s="276"/>
      <c r="D394" s="88"/>
      <c r="E394" s="116"/>
      <c r="F394" s="75">
        <f t="shared" si="106"/>
        <v>0</v>
      </c>
      <c r="G394" s="89">
        <f t="shared" si="96"/>
        <v>0</v>
      </c>
      <c r="I394" s="143"/>
      <c r="J394" s="146"/>
      <c r="K394" s="143"/>
      <c r="L394" s="79" t="s">
        <v>22</v>
      </c>
    </row>
    <row r="395" spans="1:12" s="79" customFormat="1">
      <c r="A395" s="2" t="s">
        <v>73</v>
      </c>
      <c r="B395" s="5" t="s">
        <v>19</v>
      </c>
      <c r="C395" s="61">
        <v>0</v>
      </c>
      <c r="D395" s="115">
        <v>5</v>
      </c>
      <c r="E395" s="269"/>
      <c r="F395" s="75">
        <f t="shared" si="106"/>
        <v>0</v>
      </c>
      <c r="G395" s="89">
        <f>ROUND(D395*E395,2)</f>
        <v>0</v>
      </c>
      <c r="I395" s="143"/>
      <c r="J395" s="146"/>
      <c r="K395" s="143"/>
    </row>
    <row r="396" spans="1:12" s="79" customFormat="1">
      <c r="A396" s="2"/>
      <c r="B396" s="288"/>
      <c r="C396" s="288"/>
      <c r="D396" s="118"/>
      <c r="E396" s="75"/>
      <c r="F396" s="75">
        <f t="shared" si="106"/>
        <v>0</v>
      </c>
      <c r="G396" s="89">
        <f t="shared" si="96"/>
        <v>0</v>
      </c>
      <c r="I396" s="143"/>
      <c r="J396" s="146"/>
      <c r="K396" s="143"/>
    </row>
    <row r="397" spans="1:12" s="79" customFormat="1">
      <c r="A397" s="2"/>
      <c r="B397" s="5"/>
      <c r="C397" s="61"/>
      <c r="D397" s="115"/>
      <c r="E397" s="116"/>
      <c r="F397" s="75">
        <f t="shared" si="106"/>
        <v>0</v>
      </c>
      <c r="G397" s="89">
        <f t="shared" si="96"/>
        <v>0</v>
      </c>
      <c r="I397" s="143"/>
      <c r="J397" s="146"/>
      <c r="K397" s="143"/>
    </row>
    <row r="398" spans="1:12" s="79" customFormat="1" ht="73.5" customHeight="1">
      <c r="A398" s="2">
        <f>A394+0.01</f>
        <v>8.1199999999999992</v>
      </c>
      <c r="B398" s="275" t="s">
        <v>169</v>
      </c>
      <c r="C398" s="276"/>
      <c r="D398" s="88"/>
      <c r="E398" s="116"/>
      <c r="F398" s="75">
        <f t="shared" si="106"/>
        <v>0</v>
      </c>
      <c r="G398" s="89">
        <f t="shared" ref="G398:G401" si="107">ROUND(E398*F398,2)</f>
        <v>0</v>
      </c>
      <c r="I398" s="143"/>
      <c r="J398" s="146"/>
      <c r="K398" s="143"/>
    </row>
    <row r="399" spans="1:12">
      <c r="A399" s="2" t="s">
        <v>73</v>
      </c>
      <c r="B399" s="5" t="s">
        <v>1</v>
      </c>
      <c r="C399" s="61">
        <v>0</v>
      </c>
      <c r="D399" s="115">
        <v>1</v>
      </c>
      <c r="E399" s="269"/>
      <c r="F399" s="75">
        <f t="shared" si="106"/>
        <v>0</v>
      </c>
      <c r="G399" s="89">
        <f>ROUND(D399*E399,2)</f>
        <v>0</v>
      </c>
    </row>
    <row r="400" spans="1:12">
      <c r="B400" s="288"/>
      <c r="C400" s="288"/>
      <c r="D400" s="118"/>
      <c r="E400" s="75"/>
      <c r="F400" s="75">
        <f t="shared" si="106"/>
        <v>0</v>
      </c>
      <c r="G400" s="89">
        <f t="shared" si="107"/>
        <v>0</v>
      </c>
    </row>
    <row r="401" spans="1:11">
      <c r="B401" s="5"/>
      <c r="C401" s="61"/>
      <c r="D401" s="115"/>
      <c r="E401" s="116"/>
      <c r="F401" s="75">
        <f t="shared" si="106"/>
        <v>0</v>
      </c>
      <c r="G401" s="89">
        <f t="shared" si="107"/>
        <v>0</v>
      </c>
    </row>
    <row r="402" spans="1:11" s="79" customFormat="1" ht="51" customHeight="1">
      <c r="A402" s="2">
        <f>A398+0.01</f>
        <v>8.1300000000000008</v>
      </c>
      <c r="B402" s="275" t="s">
        <v>173</v>
      </c>
      <c r="C402" s="276"/>
      <c r="D402" s="88"/>
      <c r="E402" s="116"/>
      <c r="F402" s="75">
        <f t="shared" ref="F402:F405" si="108">ROUND(C402*E402,2)</f>
        <v>0</v>
      </c>
      <c r="G402" s="89">
        <f t="shared" ref="G402" si="109">ROUND(E402*F402,2)</f>
        <v>0</v>
      </c>
      <c r="I402" s="143"/>
      <c r="J402" s="146"/>
      <c r="K402" s="143"/>
    </row>
    <row r="403" spans="1:11">
      <c r="A403" s="2" t="s">
        <v>73</v>
      </c>
      <c r="B403" s="5" t="s">
        <v>121</v>
      </c>
      <c r="C403" s="61">
        <v>0</v>
      </c>
      <c r="D403" s="115">
        <v>3.8</v>
      </c>
      <c r="E403" s="269"/>
      <c r="F403" s="75">
        <f t="shared" si="108"/>
        <v>0</v>
      </c>
      <c r="G403" s="89">
        <f>ROUND(D403*E403,2)</f>
        <v>0</v>
      </c>
    </row>
    <row r="404" spans="1:11">
      <c r="B404" s="288"/>
      <c r="C404" s="288"/>
      <c r="D404" s="118"/>
      <c r="E404" s="75"/>
      <c r="F404" s="75">
        <f t="shared" si="108"/>
        <v>0</v>
      </c>
      <c r="G404" s="89">
        <f t="shared" ref="G404:G406" si="110">ROUND(E404*F404,2)</f>
        <v>0</v>
      </c>
    </row>
    <row r="405" spans="1:11">
      <c r="B405" s="5"/>
      <c r="C405" s="61"/>
      <c r="D405" s="115"/>
      <c r="E405" s="116"/>
      <c r="F405" s="75">
        <f t="shared" si="108"/>
        <v>0</v>
      </c>
      <c r="G405" s="89">
        <f t="shared" si="110"/>
        <v>0</v>
      </c>
    </row>
    <row r="406" spans="1:11" s="79" customFormat="1" ht="51" customHeight="1">
      <c r="A406" s="2">
        <f>A402+0.01</f>
        <v>8.14</v>
      </c>
      <c r="B406" s="275" t="s">
        <v>419</v>
      </c>
      <c r="C406" s="276"/>
      <c r="D406" s="88"/>
      <c r="E406" s="116"/>
      <c r="F406" s="75">
        <f t="shared" ref="F406:F409" si="111">ROUND(C406*E406,2)</f>
        <v>0</v>
      </c>
      <c r="G406" s="89">
        <f t="shared" si="110"/>
        <v>0</v>
      </c>
      <c r="I406" s="143"/>
      <c r="J406" s="146"/>
      <c r="K406" s="143"/>
    </row>
    <row r="407" spans="1:11">
      <c r="A407" s="2" t="s">
        <v>73</v>
      </c>
      <c r="B407" s="5" t="s">
        <v>19</v>
      </c>
      <c r="C407" s="61">
        <v>0</v>
      </c>
      <c r="D407" s="115">
        <v>8</v>
      </c>
      <c r="E407" s="269"/>
      <c r="F407" s="75">
        <f t="shared" si="111"/>
        <v>0</v>
      </c>
      <c r="G407" s="89">
        <f>ROUND(D407*E407,2)</f>
        <v>0</v>
      </c>
    </row>
    <row r="408" spans="1:11">
      <c r="B408" s="288"/>
      <c r="C408" s="288"/>
      <c r="D408" s="118"/>
      <c r="E408" s="75"/>
      <c r="F408" s="75">
        <f t="shared" si="111"/>
        <v>0</v>
      </c>
      <c r="G408" s="89">
        <f t="shared" ref="G408:G409" si="112">ROUND(E408*F408,2)</f>
        <v>0</v>
      </c>
    </row>
    <row r="409" spans="1:11">
      <c r="B409" s="5"/>
      <c r="C409" s="61"/>
      <c r="D409" s="115"/>
      <c r="E409" s="116"/>
      <c r="F409" s="75">
        <f t="shared" si="111"/>
        <v>0</v>
      </c>
      <c r="G409" s="89">
        <f t="shared" si="112"/>
        <v>0</v>
      </c>
    </row>
    <row r="410" spans="1:11" s="78" customFormat="1" ht="21.75" customHeight="1">
      <c r="A410" s="2">
        <f>A406+0.01</f>
        <v>8.15</v>
      </c>
      <c r="B410" s="275" t="s">
        <v>170</v>
      </c>
      <c r="C410" s="276"/>
      <c r="D410" s="88"/>
      <c r="E410" s="116"/>
      <c r="F410" s="75">
        <f t="shared" si="106"/>
        <v>0</v>
      </c>
      <c r="G410" s="89">
        <f t="shared" si="96"/>
        <v>0</v>
      </c>
      <c r="I410" s="143"/>
      <c r="J410" s="146"/>
      <c r="K410" s="143"/>
    </row>
    <row r="411" spans="1:11" ht="18">
      <c r="A411" s="2" t="s">
        <v>73</v>
      </c>
      <c r="B411" s="162" t="s">
        <v>31</v>
      </c>
      <c r="C411" s="61"/>
      <c r="D411" s="115">
        <v>330</v>
      </c>
      <c r="E411" s="269"/>
      <c r="F411" s="75">
        <f t="shared" si="106"/>
        <v>0</v>
      </c>
      <c r="G411" s="89">
        <f>ROUND(D411*E411,2)</f>
        <v>0</v>
      </c>
    </row>
    <row r="412" spans="1:11">
      <c r="B412" s="5"/>
      <c r="E412" s="116"/>
      <c r="F412" s="116"/>
      <c r="G412" s="117"/>
    </row>
    <row r="413" spans="1:11" ht="15.75" thickBot="1">
      <c r="B413" s="164" t="s">
        <v>159</v>
      </c>
      <c r="C413" s="10"/>
      <c r="D413" s="103"/>
      <c r="E413" s="104"/>
      <c r="F413" s="104">
        <f>SUM(F354:F412)</f>
        <v>0</v>
      </c>
      <c r="G413" s="105">
        <f>SUM(G354:G412)</f>
        <v>0</v>
      </c>
    </row>
    <row r="414" spans="1:11" ht="15.75" thickTop="1">
      <c r="A414" s="2" t="s">
        <v>271</v>
      </c>
      <c r="B414" s="46" t="s">
        <v>158</v>
      </c>
      <c r="C414" s="129"/>
      <c r="D414" s="119"/>
      <c r="E414" s="110"/>
      <c r="F414" s="110"/>
      <c r="G414" s="111"/>
      <c r="J414" s="143"/>
    </row>
    <row r="415" spans="1:11">
      <c r="B415" s="5"/>
      <c r="C415" s="129"/>
      <c r="D415" s="119"/>
      <c r="E415" s="110"/>
      <c r="F415" s="110"/>
      <c r="G415" s="111"/>
      <c r="J415" s="143"/>
    </row>
    <row r="416" spans="1:11" ht="63.75" customHeight="1">
      <c r="A416" s="2">
        <v>9.01</v>
      </c>
      <c r="B416" s="284" t="s">
        <v>41</v>
      </c>
      <c r="C416" s="290"/>
      <c r="D416" s="92"/>
      <c r="E416" s="110"/>
      <c r="F416" s="75">
        <f>ROUND(C416*E416,2)</f>
        <v>0</v>
      </c>
      <c r="G416" s="89">
        <f t="shared" ref="G416:G420" si="113">ROUND(E416*F416,2)</f>
        <v>0</v>
      </c>
      <c r="J416" s="143"/>
    </row>
    <row r="417" spans="1:13">
      <c r="A417" s="2" t="s">
        <v>34</v>
      </c>
      <c r="B417" s="80" t="s">
        <v>1</v>
      </c>
      <c r="C417" s="129">
        <v>0</v>
      </c>
      <c r="D417" s="119">
        <v>1</v>
      </c>
      <c r="E417" s="269"/>
      <c r="F417" s="75">
        <f>ROUND(C417*E417,2)</f>
        <v>0</v>
      </c>
      <c r="G417" s="89">
        <f>ROUND(D417*E417,2)</f>
        <v>0</v>
      </c>
      <c r="J417" s="143"/>
    </row>
    <row r="418" spans="1:13">
      <c r="C418" s="129"/>
      <c r="D418" s="119"/>
      <c r="E418" s="110"/>
      <c r="F418" s="75"/>
      <c r="G418" s="89"/>
      <c r="J418" s="143"/>
    </row>
    <row r="419" spans="1:13">
      <c r="B419" s="5"/>
      <c r="C419" s="129"/>
      <c r="D419" s="119"/>
      <c r="E419" s="110"/>
      <c r="F419" s="75">
        <f>ROUND(C419*E419,2)</f>
        <v>0</v>
      </c>
      <c r="G419" s="89">
        <f t="shared" si="113"/>
        <v>0</v>
      </c>
      <c r="J419" s="143"/>
    </row>
    <row r="420" spans="1:13" s="189" customFormat="1" ht="53.25" customHeight="1">
      <c r="A420" s="2">
        <f>A416+0.01</f>
        <v>9.02</v>
      </c>
      <c r="B420" s="299" t="s">
        <v>244</v>
      </c>
      <c r="C420" s="299"/>
      <c r="D420" s="107"/>
      <c r="E420" s="195"/>
      <c r="F420" s="187">
        <f>ROUND(C420*E420,2)</f>
        <v>0</v>
      </c>
      <c r="G420" s="188">
        <f t="shared" si="113"/>
        <v>0</v>
      </c>
      <c r="H420" s="196"/>
      <c r="I420" s="149"/>
      <c r="J420" s="149"/>
      <c r="K420" s="149"/>
      <c r="L420" s="196"/>
      <c r="M420" s="196"/>
    </row>
    <row r="421" spans="1:13" s="189" customFormat="1">
      <c r="A421" s="137" t="s">
        <v>34</v>
      </c>
      <c r="B421" s="201"/>
      <c r="C421" s="190"/>
      <c r="D421" s="191"/>
      <c r="E421" s="116"/>
      <c r="F421" s="187"/>
      <c r="G421" s="188"/>
      <c r="H421" s="196"/>
      <c r="I421" s="149"/>
      <c r="J421" s="149"/>
      <c r="K421" s="149"/>
      <c r="L421" s="196"/>
      <c r="M421" s="196"/>
    </row>
    <row r="422" spans="1:13">
      <c r="A422" s="4"/>
      <c r="B422" s="81"/>
      <c r="E422" s="110"/>
      <c r="F422" s="75"/>
      <c r="G422" s="89"/>
      <c r="H422" s="58"/>
      <c r="I422" s="149"/>
      <c r="J422" s="149"/>
      <c r="K422" s="149"/>
      <c r="L422" s="58"/>
      <c r="M422" s="58"/>
    </row>
    <row r="423" spans="1:13">
      <c r="A423" s="4"/>
      <c r="B423" s="81"/>
      <c r="E423" s="120"/>
      <c r="F423" s="120"/>
      <c r="G423" s="121"/>
      <c r="H423" s="58"/>
      <c r="I423" s="149"/>
      <c r="J423" s="149"/>
      <c r="K423" s="149"/>
      <c r="L423" s="58"/>
      <c r="M423" s="58"/>
    </row>
    <row r="424" spans="1:13">
      <c r="B424" s="127"/>
      <c r="C424" s="128"/>
      <c r="D424" s="109"/>
      <c r="E424" s="75"/>
      <c r="F424" s="75"/>
      <c r="G424" s="89"/>
      <c r="J424" s="143"/>
    </row>
    <row r="425" spans="1:13" ht="15.75" thickBot="1">
      <c r="B425" s="57" t="s">
        <v>149</v>
      </c>
      <c r="C425" s="130"/>
      <c r="D425" s="122"/>
      <c r="E425" s="104"/>
      <c r="F425" s="104">
        <f>SUM(F414:F424)</f>
        <v>0</v>
      </c>
      <c r="G425" s="105">
        <f>SUM(G414:G424)</f>
        <v>0</v>
      </c>
      <c r="J425" s="143"/>
    </row>
    <row r="426" spans="1:13" ht="15.75" thickTop="1">
      <c r="B426" s="59"/>
      <c r="C426" s="131"/>
      <c r="D426" s="123"/>
      <c r="E426" s="116"/>
      <c r="F426" s="116"/>
      <c r="G426" s="117"/>
      <c r="J426" s="143"/>
    </row>
    <row r="427" spans="1:13">
      <c r="E427" s="75"/>
      <c r="F427" s="75"/>
      <c r="G427" s="89"/>
    </row>
    <row r="428" spans="1:13">
      <c r="E428" s="75"/>
      <c r="F428" s="75"/>
      <c r="G428" s="89"/>
    </row>
    <row r="429" spans="1:13">
      <c r="E429" s="75"/>
      <c r="F429" s="75"/>
      <c r="G429" s="89"/>
    </row>
    <row r="430" spans="1:13">
      <c r="E430" s="75"/>
      <c r="F430" s="75"/>
      <c r="G430" s="89"/>
    </row>
    <row r="431" spans="1:13">
      <c r="E431" s="75"/>
      <c r="F431" s="75"/>
      <c r="G431" s="89"/>
    </row>
    <row r="432" spans="1:13">
      <c r="E432" s="75"/>
      <c r="F432" s="75"/>
      <c r="G432" s="89"/>
    </row>
    <row r="433" spans="5:7">
      <c r="E433" s="75"/>
      <c r="F433" s="75"/>
      <c r="G433" s="89"/>
    </row>
    <row r="434" spans="5:7">
      <c r="E434" s="75"/>
      <c r="F434" s="75"/>
      <c r="G434" s="89"/>
    </row>
    <row r="435" spans="5:7">
      <c r="E435" s="75"/>
      <c r="F435" s="75"/>
      <c r="G435" s="89"/>
    </row>
    <row r="436" spans="5:7">
      <c r="E436" s="75"/>
      <c r="F436" s="75"/>
      <c r="G436" s="89"/>
    </row>
    <row r="437" spans="5:7">
      <c r="E437" s="75"/>
      <c r="F437" s="75"/>
      <c r="G437" s="89"/>
    </row>
    <row r="438" spans="5:7">
      <c r="E438" s="75"/>
      <c r="F438" s="75"/>
      <c r="G438" s="89"/>
    </row>
    <row r="439" spans="5:7">
      <c r="E439" s="75"/>
      <c r="F439" s="75"/>
      <c r="G439" s="89"/>
    </row>
    <row r="440" spans="5:7">
      <c r="E440" s="75"/>
      <c r="F440" s="75"/>
      <c r="G440" s="89"/>
    </row>
    <row r="441" spans="5:7">
      <c r="E441" s="75"/>
      <c r="F441" s="75"/>
      <c r="G441" s="89"/>
    </row>
    <row r="442" spans="5:7">
      <c r="E442" s="75"/>
      <c r="F442" s="75"/>
      <c r="G442" s="89"/>
    </row>
    <row r="443" spans="5:7">
      <c r="E443" s="75"/>
      <c r="F443" s="75"/>
      <c r="G443" s="89"/>
    </row>
    <row r="444" spans="5:7">
      <c r="E444" s="75"/>
      <c r="F444" s="75"/>
      <c r="G444" s="89"/>
    </row>
    <row r="445" spans="5:7">
      <c r="E445" s="75"/>
      <c r="F445" s="75"/>
      <c r="G445" s="89"/>
    </row>
    <row r="446" spans="5:7">
      <c r="E446" s="75"/>
      <c r="F446" s="75"/>
      <c r="G446" s="89"/>
    </row>
    <row r="447" spans="5:7">
      <c r="E447" s="75"/>
      <c r="F447" s="75"/>
      <c r="G447" s="89"/>
    </row>
    <row r="448" spans="5:7">
      <c r="E448" s="75"/>
      <c r="F448" s="75"/>
      <c r="G448" s="89"/>
    </row>
    <row r="449" spans="5:7">
      <c r="E449" s="75"/>
      <c r="F449" s="75"/>
      <c r="G449" s="89"/>
    </row>
    <row r="450" spans="5:7">
      <c r="E450" s="75"/>
      <c r="F450" s="75"/>
      <c r="G450" s="89"/>
    </row>
    <row r="451" spans="5:7">
      <c r="E451" s="75"/>
      <c r="F451" s="75"/>
      <c r="G451" s="89"/>
    </row>
    <row r="452" spans="5:7">
      <c r="E452" s="75"/>
      <c r="F452" s="75"/>
      <c r="G452" s="89"/>
    </row>
    <row r="453" spans="5:7">
      <c r="E453" s="75"/>
      <c r="F453" s="75"/>
      <c r="G453" s="89"/>
    </row>
    <row r="454" spans="5:7">
      <c r="E454" s="75"/>
      <c r="F454" s="75"/>
      <c r="G454" s="89"/>
    </row>
    <row r="455" spans="5:7">
      <c r="E455" s="75"/>
      <c r="F455" s="75"/>
      <c r="G455" s="89"/>
    </row>
    <row r="456" spans="5:7">
      <c r="E456" s="75"/>
      <c r="F456" s="75"/>
      <c r="G456" s="89"/>
    </row>
    <row r="457" spans="5:7">
      <c r="E457" s="75"/>
      <c r="F457" s="75"/>
      <c r="G457" s="89"/>
    </row>
    <row r="458" spans="5:7">
      <c r="E458" s="75"/>
      <c r="F458" s="75"/>
      <c r="G458" s="89"/>
    </row>
    <row r="459" spans="5:7">
      <c r="E459" s="75"/>
      <c r="F459" s="75"/>
      <c r="G459" s="89"/>
    </row>
    <row r="460" spans="5:7">
      <c r="E460" s="75"/>
      <c r="F460" s="75"/>
      <c r="G460" s="89"/>
    </row>
    <row r="461" spans="5:7">
      <c r="E461" s="75"/>
      <c r="F461" s="75"/>
      <c r="G461" s="89"/>
    </row>
    <row r="462" spans="5:7">
      <c r="E462" s="75"/>
      <c r="F462" s="75"/>
      <c r="G462" s="89"/>
    </row>
    <row r="463" spans="5:7">
      <c r="E463" s="75"/>
      <c r="F463" s="75"/>
      <c r="G463" s="89"/>
    </row>
    <row r="464" spans="5:7">
      <c r="E464" s="75"/>
      <c r="F464" s="75"/>
      <c r="G464" s="89"/>
    </row>
    <row r="465" spans="5:7">
      <c r="E465" s="75"/>
      <c r="F465" s="75"/>
      <c r="G465" s="89"/>
    </row>
    <row r="466" spans="5:7">
      <c r="E466" s="75"/>
      <c r="F466" s="75"/>
      <c r="G466" s="89"/>
    </row>
    <row r="467" spans="5:7">
      <c r="E467" s="75"/>
      <c r="F467" s="75"/>
      <c r="G467" s="89"/>
    </row>
    <row r="468" spans="5:7">
      <c r="E468" s="75"/>
      <c r="F468" s="75"/>
      <c r="G468" s="89"/>
    </row>
    <row r="469" spans="5:7">
      <c r="E469" s="75"/>
      <c r="F469" s="75"/>
      <c r="G469" s="89"/>
    </row>
    <row r="470" spans="5:7">
      <c r="E470" s="75"/>
      <c r="F470" s="75"/>
      <c r="G470" s="89"/>
    </row>
    <row r="471" spans="5:7">
      <c r="E471" s="75"/>
      <c r="F471" s="75"/>
      <c r="G471" s="89"/>
    </row>
    <row r="472" spans="5:7">
      <c r="E472" s="75"/>
      <c r="F472" s="75"/>
      <c r="G472" s="89"/>
    </row>
    <row r="473" spans="5:7">
      <c r="E473" s="75"/>
      <c r="F473" s="75"/>
      <c r="G473" s="89"/>
    </row>
    <row r="474" spans="5:7">
      <c r="E474" s="102"/>
      <c r="F474" s="102"/>
      <c r="G474" s="124"/>
    </row>
    <row r="475" spans="5:7">
      <c r="E475" s="102"/>
      <c r="F475" s="102"/>
      <c r="G475" s="124"/>
    </row>
    <row r="476" spans="5:7">
      <c r="E476" s="102"/>
      <c r="F476" s="102"/>
      <c r="G476" s="124"/>
    </row>
    <row r="477" spans="5:7">
      <c r="E477" s="102"/>
      <c r="F477" s="102"/>
      <c r="G477" s="124"/>
    </row>
    <row r="478" spans="5:7">
      <c r="E478" s="102"/>
      <c r="F478" s="102"/>
      <c r="G478" s="124"/>
    </row>
    <row r="479" spans="5:7">
      <c r="E479" s="102"/>
      <c r="F479" s="102"/>
      <c r="G479" s="124"/>
    </row>
    <row r="480" spans="5:7">
      <c r="E480" s="102"/>
      <c r="F480" s="102"/>
      <c r="G480" s="124"/>
    </row>
    <row r="481" spans="5:7">
      <c r="E481" s="102"/>
      <c r="F481" s="102"/>
      <c r="G481" s="124"/>
    </row>
    <row r="482" spans="5:7">
      <c r="E482" s="102"/>
      <c r="F482" s="102"/>
      <c r="G482" s="124"/>
    </row>
    <row r="483" spans="5:7">
      <c r="E483" s="102"/>
      <c r="F483" s="102"/>
      <c r="G483" s="124"/>
    </row>
    <row r="484" spans="5:7">
      <c r="E484" s="102"/>
      <c r="F484" s="102"/>
      <c r="G484" s="124"/>
    </row>
    <row r="485" spans="5:7">
      <c r="E485" s="102"/>
      <c r="F485" s="102"/>
      <c r="G485" s="124"/>
    </row>
    <row r="486" spans="5:7">
      <c r="E486" s="102"/>
      <c r="F486" s="102"/>
      <c r="G486" s="124"/>
    </row>
    <row r="487" spans="5:7">
      <c r="E487" s="102"/>
      <c r="F487" s="102"/>
      <c r="G487" s="124"/>
    </row>
    <row r="488" spans="5:7">
      <c r="E488" s="102"/>
      <c r="F488" s="102"/>
      <c r="G488" s="124"/>
    </row>
    <row r="489" spans="5:7">
      <c r="E489" s="102"/>
      <c r="F489" s="102"/>
      <c r="G489" s="124"/>
    </row>
    <row r="490" spans="5:7">
      <c r="E490" s="102"/>
      <c r="F490" s="102"/>
      <c r="G490" s="124"/>
    </row>
    <row r="491" spans="5:7">
      <c r="E491" s="102"/>
      <c r="F491" s="102"/>
      <c r="G491" s="124"/>
    </row>
    <row r="492" spans="5:7">
      <c r="E492" s="102"/>
      <c r="F492" s="102"/>
      <c r="G492" s="124"/>
    </row>
    <row r="493" spans="5:7">
      <c r="E493" s="102"/>
      <c r="F493" s="102"/>
      <c r="G493" s="124"/>
    </row>
    <row r="494" spans="5:7">
      <c r="E494" s="102"/>
      <c r="F494" s="102"/>
      <c r="G494" s="124"/>
    </row>
    <row r="495" spans="5:7">
      <c r="E495" s="102"/>
      <c r="F495" s="102"/>
      <c r="G495" s="124"/>
    </row>
    <row r="496" spans="5:7">
      <c r="E496" s="102"/>
      <c r="F496" s="102"/>
      <c r="G496" s="124"/>
    </row>
    <row r="497" spans="5:7">
      <c r="E497" s="102"/>
      <c r="F497" s="102"/>
      <c r="G497" s="124"/>
    </row>
    <row r="498" spans="5:7">
      <c r="E498" s="102"/>
      <c r="F498" s="102"/>
      <c r="G498" s="124"/>
    </row>
    <row r="499" spans="5:7">
      <c r="E499" s="102"/>
      <c r="F499" s="102"/>
      <c r="G499" s="124"/>
    </row>
    <row r="500" spans="5:7">
      <c r="E500" s="102"/>
      <c r="F500" s="102"/>
      <c r="G500" s="124"/>
    </row>
    <row r="501" spans="5:7">
      <c r="E501" s="102"/>
      <c r="F501" s="102"/>
      <c r="G501" s="124"/>
    </row>
    <row r="502" spans="5:7">
      <c r="E502" s="102"/>
      <c r="F502" s="102"/>
      <c r="G502" s="124"/>
    </row>
    <row r="503" spans="5:7">
      <c r="E503" s="102"/>
      <c r="F503" s="102"/>
      <c r="G503" s="124"/>
    </row>
    <row r="504" spans="5:7">
      <c r="E504" s="102"/>
      <c r="F504" s="102"/>
      <c r="G504" s="124"/>
    </row>
    <row r="505" spans="5:7">
      <c r="E505" s="102"/>
      <c r="F505" s="102"/>
      <c r="G505" s="124"/>
    </row>
    <row r="506" spans="5:7">
      <c r="E506" s="102"/>
      <c r="F506" s="102"/>
      <c r="G506" s="124"/>
    </row>
  </sheetData>
  <autoFilter ref="F1:F518"/>
  <mergeCells count="98">
    <mergeCell ref="B88:C88"/>
    <mergeCell ref="B188:C188"/>
    <mergeCell ref="B192:C192"/>
    <mergeCell ref="B166:C166"/>
    <mergeCell ref="B119:C119"/>
    <mergeCell ref="B103:C103"/>
    <mergeCell ref="B127:C127"/>
    <mergeCell ref="B153:C153"/>
    <mergeCell ref="B133:C133"/>
    <mergeCell ref="B115:C115"/>
    <mergeCell ref="B123:C123"/>
    <mergeCell ref="B180:C180"/>
    <mergeCell ref="B90:C90"/>
    <mergeCell ref="B95:C95"/>
    <mergeCell ref="B94:C94"/>
    <mergeCell ref="B107:C107"/>
    <mergeCell ref="B416:C416"/>
    <mergeCell ref="B420:C420"/>
    <mergeCell ref="B390:C390"/>
    <mergeCell ref="B394:C394"/>
    <mergeCell ref="B396:C396"/>
    <mergeCell ref="B410:C410"/>
    <mergeCell ref="B402:C402"/>
    <mergeCell ref="B404:C404"/>
    <mergeCell ref="B398:C398"/>
    <mergeCell ref="B400:C400"/>
    <mergeCell ref="B406:C406"/>
    <mergeCell ref="B408:C408"/>
    <mergeCell ref="B86:C86"/>
    <mergeCell ref="B54:C54"/>
    <mergeCell ref="B56:C56"/>
    <mergeCell ref="B69:C69"/>
    <mergeCell ref="B336:C336"/>
    <mergeCell ref="B84:C84"/>
    <mergeCell ref="B70:C70"/>
    <mergeCell ref="B83:C83"/>
    <mergeCell ref="B99:C99"/>
    <mergeCell ref="B217:C217"/>
    <mergeCell ref="B318:C318"/>
    <mergeCell ref="B137:C137"/>
    <mergeCell ref="B145:C145"/>
    <mergeCell ref="B313:C313"/>
    <mergeCell ref="B275:C275"/>
    <mergeCell ref="B282:C282"/>
    <mergeCell ref="B338:C338"/>
    <mergeCell ref="B346:C346"/>
    <mergeCell ref="B344:C344"/>
    <mergeCell ref="B358:C358"/>
    <mergeCell ref="B354:C354"/>
    <mergeCell ref="B340:C340"/>
    <mergeCell ref="B350:C350"/>
    <mergeCell ref="B386:C386"/>
    <mergeCell ref="B362:C362"/>
    <mergeCell ref="A1:F1"/>
    <mergeCell ref="A2:F2"/>
    <mergeCell ref="B10:C10"/>
    <mergeCell ref="B39:C39"/>
    <mergeCell ref="B9:C9"/>
    <mergeCell ref="B12:C12"/>
    <mergeCell ref="B35:C35"/>
    <mergeCell ref="B37:C37"/>
    <mergeCell ref="B21:C21"/>
    <mergeCell ref="B14:C14"/>
    <mergeCell ref="B51:C51"/>
    <mergeCell ref="B43:C43"/>
    <mergeCell ref="B41:C41"/>
    <mergeCell ref="B47:C47"/>
    <mergeCell ref="B111:C111"/>
    <mergeCell ref="B214:C214"/>
    <mergeCell ref="B301:C301"/>
    <mergeCell ref="B141:C141"/>
    <mergeCell ref="B213:C213"/>
    <mergeCell ref="B266:C266"/>
    <mergeCell ref="B156:C156"/>
    <mergeCell ref="B149:C149"/>
    <mergeCell ref="B262:C262"/>
    <mergeCell ref="B258:C258"/>
    <mergeCell ref="B210:C210"/>
    <mergeCell ref="B162:C162"/>
    <mergeCell ref="B218:C218"/>
    <mergeCell ref="B221:C221"/>
    <mergeCell ref="B196:C196"/>
    <mergeCell ref="B374:C374"/>
    <mergeCell ref="B378:C378"/>
    <mergeCell ref="B382:C382"/>
    <mergeCell ref="B222:C222"/>
    <mergeCell ref="B225:C225"/>
    <mergeCell ref="B226:C226"/>
    <mergeCell ref="B366:C366"/>
    <mergeCell ref="B370:C370"/>
    <mergeCell ref="B292:C292"/>
    <mergeCell ref="B270:C270"/>
    <mergeCell ref="B348:C348"/>
    <mergeCell ref="B233:C233"/>
    <mergeCell ref="B247:C247"/>
    <mergeCell ref="B305:C305"/>
    <mergeCell ref="B297:C297"/>
    <mergeCell ref="B342:C342"/>
  </mergeCells>
  <phoneticPr fontId="0" type="noConversion"/>
  <conditionalFormatting sqref="F427:F1048576 F16:G16 F34:G42 F69:G69 F20:G21 F165:G166 F179:G181 F168:G168 F1:G14 F161:G162 F186:G187 F216:G217 F245:G247 F210:G214 F316:G318 F296:G296 F304:G304 F331:G343 F390:G401 F253:G269 F229:G233 F410:F413 F92:G118 F309:G313 E414:F426 G410:G1048576 F299:G299 F123:G157 F351:G361">
    <cfRule type="cellIs" dxfId="357" priority="371" stopIfTrue="1" operator="equal">
      <formula>0</formula>
    </cfRule>
  </conditionalFormatting>
  <conditionalFormatting sqref="A34:A42 A69 A165:A166 A179:A181 A168 A1:A18 A161:A162 A186:A187 A216:A217 A20:A21 A245:A247 A210:A214 A281 A316:A318 A296 A304 A331:A343 A392:A394 A253:A269 A229:A233 A92:A118 A309:A313 A412:A1048576 A396:A398 A400:A401 A299 A124:A157 A351:A361">
    <cfRule type="cellIs" dxfId="356" priority="305" operator="equal">
      <formula>"a"</formula>
    </cfRule>
  </conditionalFormatting>
  <conditionalFormatting sqref="F43:G44 F46:G46">
    <cfRule type="cellIs" dxfId="355" priority="293" stopIfTrue="1" operator="equal">
      <formula>0</formula>
    </cfRule>
  </conditionalFormatting>
  <conditionalFormatting sqref="A43:A44 A46">
    <cfRule type="cellIs" dxfId="354" priority="292" operator="equal">
      <formula>"a"</formula>
    </cfRule>
  </conditionalFormatting>
  <conditionalFormatting sqref="F17:G18">
    <cfRule type="cellIs" dxfId="353" priority="301" stopIfTrue="1" operator="equal">
      <formula>0</formula>
    </cfRule>
  </conditionalFormatting>
  <conditionalFormatting sqref="F15:G15">
    <cfRule type="cellIs" dxfId="352" priority="300" stopIfTrue="1" operator="equal">
      <formula>0</formula>
    </cfRule>
  </conditionalFormatting>
  <conditionalFormatting sqref="F23:G23">
    <cfRule type="cellIs" dxfId="351" priority="299" stopIfTrue="1" operator="equal">
      <formula>0</formula>
    </cfRule>
  </conditionalFormatting>
  <conditionalFormatting sqref="A22:A33">
    <cfRule type="cellIs" dxfId="350" priority="298" operator="equal">
      <formula>"a"</formula>
    </cfRule>
  </conditionalFormatting>
  <conditionalFormatting sqref="F24:G33">
    <cfRule type="cellIs" dxfId="349" priority="297" stopIfTrue="1" operator="equal">
      <formula>0</formula>
    </cfRule>
  </conditionalFormatting>
  <conditionalFormatting sqref="F22:G22">
    <cfRule type="cellIs" dxfId="348" priority="296" stopIfTrue="1" operator="equal">
      <formula>0</formula>
    </cfRule>
  </conditionalFormatting>
  <conditionalFormatting sqref="F59:G68">
    <cfRule type="cellIs" dxfId="347" priority="285" stopIfTrue="1" operator="equal">
      <formula>0</formula>
    </cfRule>
  </conditionalFormatting>
  <conditionalFormatting sqref="A84:A87">
    <cfRule type="cellIs" dxfId="346" priority="282" operator="equal">
      <formula>"a"</formula>
    </cfRule>
  </conditionalFormatting>
  <conditionalFormatting sqref="F51:G52 F54:G55">
    <cfRule type="cellIs" dxfId="345" priority="291" stopIfTrue="1" operator="equal">
      <formula>0</formula>
    </cfRule>
  </conditionalFormatting>
  <conditionalFormatting sqref="A51:A52 A54:A55">
    <cfRule type="cellIs" dxfId="344" priority="290" operator="equal">
      <formula>"a"</formula>
    </cfRule>
  </conditionalFormatting>
  <conditionalFormatting sqref="F56:G56">
    <cfRule type="cellIs" dxfId="343" priority="289" stopIfTrue="1" operator="equal">
      <formula>0</formula>
    </cfRule>
  </conditionalFormatting>
  <conditionalFormatting sqref="A56">
    <cfRule type="cellIs" dxfId="342" priority="288" operator="equal">
      <formula>"a"</formula>
    </cfRule>
  </conditionalFormatting>
  <conditionalFormatting sqref="F58:G58">
    <cfRule type="cellIs" dxfId="341" priority="287" stopIfTrue="1" operator="equal">
      <formula>0</formula>
    </cfRule>
  </conditionalFormatting>
  <conditionalFormatting sqref="A57:A68">
    <cfRule type="cellIs" dxfId="340" priority="286" operator="equal">
      <formula>"a"</formula>
    </cfRule>
  </conditionalFormatting>
  <conditionalFormatting sqref="F84:G87">
    <cfRule type="cellIs" dxfId="339" priority="283" stopIfTrue="1" operator="equal">
      <formula>0</formula>
    </cfRule>
  </conditionalFormatting>
  <conditionalFormatting sqref="F57:G57">
    <cfRule type="cellIs" dxfId="338" priority="284" stopIfTrue="1" operator="equal">
      <formula>0</formula>
    </cfRule>
  </conditionalFormatting>
  <conditionalFormatting sqref="F119:G122">
    <cfRule type="cellIs" dxfId="337" priority="281" stopIfTrue="1" operator="equal">
      <formula>0</formula>
    </cfRule>
  </conditionalFormatting>
  <conditionalFormatting sqref="A119:A122">
    <cfRule type="cellIs" dxfId="336" priority="280" operator="equal">
      <formula>"a"</formula>
    </cfRule>
  </conditionalFormatting>
  <conditionalFormatting sqref="A123">
    <cfRule type="cellIs" dxfId="335" priority="279" operator="equal">
      <formula>"a"</formula>
    </cfRule>
  </conditionalFormatting>
  <conditionalFormatting sqref="F88:G91">
    <cfRule type="cellIs" dxfId="334" priority="278" stopIfTrue="1" operator="equal">
      <formula>0</formula>
    </cfRule>
  </conditionalFormatting>
  <conditionalFormatting sqref="A88:A91">
    <cfRule type="cellIs" dxfId="333" priority="277" operator="equal">
      <formula>"a"</formula>
    </cfRule>
  </conditionalFormatting>
  <conditionalFormatting sqref="F53:G53">
    <cfRule type="cellIs" dxfId="332" priority="274" stopIfTrue="1" operator="equal">
      <formula>0</formula>
    </cfRule>
  </conditionalFormatting>
  <conditionalFormatting sqref="A53">
    <cfRule type="cellIs" dxfId="331" priority="273" operator="equal">
      <formula>"a"</formula>
    </cfRule>
  </conditionalFormatting>
  <conditionalFormatting sqref="F45:G45">
    <cfRule type="cellIs" dxfId="330" priority="268" stopIfTrue="1" operator="equal">
      <formula>0</formula>
    </cfRule>
  </conditionalFormatting>
  <conditionalFormatting sqref="A45">
    <cfRule type="cellIs" dxfId="329" priority="267" operator="equal">
      <formula>"a"</formula>
    </cfRule>
  </conditionalFormatting>
  <conditionalFormatting sqref="F47:G48 F50:G50">
    <cfRule type="cellIs" dxfId="328" priority="266" stopIfTrue="1" operator="equal">
      <formula>0</formula>
    </cfRule>
  </conditionalFormatting>
  <conditionalFormatting sqref="A47:A48 A50">
    <cfRule type="cellIs" dxfId="327" priority="265" operator="equal">
      <formula>"a"</formula>
    </cfRule>
  </conditionalFormatting>
  <conditionalFormatting sqref="F49:G49">
    <cfRule type="cellIs" dxfId="326" priority="264" stopIfTrue="1" operator="equal">
      <formula>0</formula>
    </cfRule>
  </conditionalFormatting>
  <conditionalFormatting sqref="A49">
    <cfRule type="cellIs" dxfId="325" priority="263" operator="equal">
      <formula>"a"</formula>
    </cfRule>
  </conditionalFormatting>
  <conditionalFormatting sqref="F163:G163">
    <cfRule type="cellIs" dxfId="324" priority="262" stopIfTrue="1" operator="equal">
      <formula>0</formula>
    </cfRule>
  </conditionalFormatting>
  <conditionalFormatting sqref="A163">
    <cfRule type="cellIs" dxfId="323" priority="261" operator="equal">
      <formula>"a"</formula>
    </cfRule>
  </conditionalFormatting>
  <conditionalFormatting sqref="F164:G164">
    <cfRule type="cellIs" dxfId="322" priority="260" stopIfTrue="1" operator="equal">
      <formula>0</formula>
    </cfRule>
  </conditionalFormatting>
  <conditionalFormatting sqref="A164">
    <cfRule type="cellIs" dxfId="321" priority="259" operator="equal">
      <formula>"a"</formula>
    </cfRule>
  </conditionalFormatting>
  <conditionalFormatting sqref="F169:G169">
    <cfRule type="cellIs" dxfId="320" priority="258" stopIfTrue="1" operator="equal">
      <formula>0</formula>
    </cfRule>
  </conditionalFormatting>
  <conditionalFormatting sqref="A169">
    <cfRule type="cellIs" dxfId="319" priority="257" operator="equal">
      <formula>"a"</formula>
    </cfRule>
  </conditionalFormatting>
  <conditionalFormatting sqref="F170:G170">
    <cfRule type="cellIs" dxfId="318" priority="256" stopIfTrue="1" operator="equal">
      <formula>0</formula>
    </cfRule>
  </conditionalFormatting>
  <conditionalFormatting sqref="A170">
    <cfRule type="cellIs" dxfId="317" priority="255" operator="equal">
      <formula>"a"</formula>
    </cfRule>
  </conditionalFormatting>
  <conditionalFormatting sqref="F167:G167">
    <cfRule type="cellIs" dxfId="316" priority="254" stopIfTrue="1" operator="equal">
      <formula>0</formula>
    </cfRule>
  </conditionalFormatting>
  <conditionalFormatting sqref="A167">
    <cfRule type="cellIs" dxfId="315" priority="253" operator="equal">
      <formula>"a"</formula>
    </cfRule>
  </conditionalFormatting>
  <conditionalFormatting sqref="F158:G158">
    <cfRule type="cellIs" dxfId="314" priority="250" stopIfTrue="1" operator="equal">
      <formula>0</formula>
    </cfRule>
  </conditionalFormatting>
  <conditionalFormatting sqref="A158">
    <cfRule type="cellIs" dxfId="313" priority="249" operator="equal">
      <formula>"a"</formula>
    </cfRule>
  </conditionalFormatting>
  <conditionalFormatting sqref="F159:G159">
    <cfRule type="cellIs" dxfId="312" priority="248" stopIfTrue="1" operator="equal">
      <formula>0</formula>
    </cfRule>
  </conditionalFormatting>
  <conditionalFormatting sqref="A159">
    <cfRule type="cellIs" dxfId="311" priority="247" operator="equal">
      <formula>"a"</formula>
    </cfRule>
  </conditionalFormatting>
  <conditionalFormatting sqref="F160:G160">
    <cfRule type="cellIs" dxfId="310" priority="246" stopIfTrue="1" operator="equal">
      <formula>0</formula>
    </cfRule>
  </conditionalFormatting>
  <conditionalFormatting sqref="A160">
    <cfRule type="cellIs" dxfId="309" priority="245" operator="equal">
      <formula>"a"</formula>
    </cfRule>
  </conditionalFormatting>
  <conditionalFormatting sqref="F171:G171">
    <cfRule type="cellIs" dxfId="308" priority="244" stopIfTrue="1" operator="equal">
      <formula>0</formula>
    </cfRule>
  </conditionalFormatting>
  <conditionalFormatting sqref="A171">
    <cfRule type="cellIs" dxfId="307" priority="243" operator="equal">
      <formula>"a"</formula>
    </cfRule>
  </conditionalFormatting>
  <conditionalFormatting sqref="F172:G172">
    <cfRule type="cellIs" dxfId="306" priority="242" stopIfTrue="1" operator="equal">
      <formula>0</formula>
    </cfRule>
  </conditionalFormatting>
  <conditionalFormatting sqref="A172">
    <cfRule type="cellIs" dxfId="305" priority="241" operator="equal">
      <formula>"a"</formula>
    </cfRule>
  </conditionalFormatting>
  <conditionalFormatting sqref="F173:G173">
    <cfRule type="cellIs" dxfId="304" priority="240" stopIfTrue="1" operator="equal">
      <formula>0</formula>
    </cfRule>
  </conditionalFormatting>
  <conditionalFormatting sqref="A173">
    <cfRule type="cellIs" dxfId="303" priority="239" operator="equal">
      <formula>"a"</formula>
    </cfRule>
  </conditionalFormatting>
  <conditionalFormatting sqref="F174:G174">
    <cfRule type="cellIs" dxfId="302" priority="238" stopIfTrue="1" operator="equal">
      <formula>0</formula>
    </cfRule>
  </conditionalFormatting>
  <conditionalFormatting sqref="A174">
    <cfRule type="cellIs" dxfId="301" priority="237" operator="equal">
      <formula>"a"</formula>
    </cfRule>
  </conditionalFormatting>
  <conditionalFormatting sqref="F175:G175">
    <cfRule type="cellIs" dxfId="300" priority="236" stopIfTrue="1" operator="equal">
      <formula>0</formula>
    </cfRule>
  </conditionalFormatting>
  <conditionalFormatting sqref="A175">
    <cfRule type="cellIs" dxfId="299" priority="235" operator="equal">
      <formula>"a"</formula>
    </cfRule>
  </conditionalFormatting>
  <conditionalFormatting sqref="F176:G176">
    <cfRule type="cellIs" dxfId="298" priority="234" stopIfTrue="1" operator="equal">
      <formula>0</formula>
    </cfRule>
  </conditionalFormatting>
  <conditionalFormatting sqref="A176">
    <cfRule type="cellIs" dxfId="297" priority="233" operator="equal">
      <formula>"a"</formula>
    </cfRule>
  </conditionalFormatting>
  <conditionalFormatting sqref="F177:G177">
    <cfRule type="cellIs" dxfId="296" priority="232" stopIfTrue="1" operator="equal">
      <formula>0</formula>
    </cfRule>
  </conditionalFormatting>
  <conditionalFormatting sqref="A177">
    <cfRule type="cellIs" dxfId="295" priority="231" operator="equal">
      <formula>"a"</formula>
    </cfRule>
  </conditionalFormatting>
  <conditionalFormatting sqref="F178:G178">
    <cfRule type="cellIs" dxfId="294" priority="230" stopIfTrue="1" operator="equal">
      <formula>0</formula>
    </cfRule>
  </conditionalFormatting>
  <conditionalFormatting sqref="A178">
    <cfRule type="cellIs" dxfId="293" priority="229" operator="equal">
      <formula>"a"</formula>
    </cfRule>
  </conditionalFormatting>
  <conditionalFormatting sqref="F182:G182">
    <cfRule type="cellIs" dxfId="292" priority="228" stopIfTrue="1" operator="equal">
      <formula>0</formula>
    </cfRule>
  </conditionalFormatting>
  <conditionalFormatting sqref="A182">
    <cfRule type="cellIs" dxfId="291" priority="227" operator="equal">
      <formula>"a"</formula>
    </cfRule>
  </conditionalFormatting>
  <conditionalFormatting sqref="F183:G183">
    <cfRule type="cellIs" dxfId="290" priority="226" stopIfTrue="1" operator="equal">
      <formula>0</formula>
    </cfRule>
  </conditionalFormatting>
  <conditionalFormatting sqref="A183">
    <cfRule type="cellIs" dxfId="289" priority="225" operator="equal">
      <formula>"a"</formula>
    </cfRule>
  </conditionalFormatting>
  <conditionalFormatting sqref="F184:G184">
    <cfRule type="cellIs" dxfId="288" priority="224" stopIfTrue="1" operator="equal">
      <formula>0</formula>
    </cfRule>
  </conditionalFormatting>
  <conditionalFormatting sqref="A184">
    <cfRule type="cellIs" dxfId="287" priority="223" operator="equal">
      <formula>"a"</formula>
    </cfRule>
  </conditionalFormatting>
  <conditionalFormatting sqref="F185:G185">
    <cfRule type="cellIs" dxfId="286" priority="222" stopIfTrue="1" operator="equal">
      <formula>0</formula>
    </cfRule>
  </conditionalFormatting>
  <conditionalFormatting sqref="A185">
    <cfRule type="cellIs" dxfId="285" priority="221" operator="equal">
      <formula>"a"</formula>
    </cfRule>
  </conditionalFormatting>
  <conditionalFormatting sqref="F215:G215">
    <cfRule type="cellIs" dxfId="284" priority="220" stopIfTrue="1" operator="equal">
      <formula>0</formula>
    </cfRule>
  </conditionalFormatting>
  <conditionalFormatting sqref="A215">
    <cfRule type="cellIs" dxfId="283" priority="219" operator="equal">
      <formula>"a"</formula>
    </cfRule>
  </conditionalFormatting>
  <conditionalFormatting sqref="A19">
    <cfRule type="cellIs" dxfId="282" priority="218" operator="equal">
      <formula>"a"</formula>
    </cfRule>
  </conditionalFormatting>
  <conditionalFormatting sqref="F19:G19">
    <cfRule type="cellIs" dxfId="281" priority="217" stopIfTrue="1" operator="equal">
      <formula>0</formula>
    </cfRule>
  </conditionalFormatting>
  <conditionalFormatting sqref="F83:G83">
    <cfRule type="cellIs" dxfId="280" priority="216" stopIfTrue="1" operator="equal">
      <formula>0</formula>
    </cfRule>
  </conditionalFormatting>
  <conditionalFormatting sqref="A83">
    <cfRule type="cellIs" dxfId="279" priority="215" operator="equal">
      <formula>"a"</formula>
    </cfRule>
  </conditionalFormatting>
  <conditionalFormatting sqref="F73:G82">
    <cfRule type="cellIs" dxfId="278" priority="210" stopIfTrue="1" operator="equal">
      <formula>0</formula>
    </cfRule>
  </conditionalFormatting>
  <conditionalFormatting sqref="F70:G70">
    <cfRule type="cellIs" dxfId="277" priority="214" stopIfTrue="1" operator="equal">
      <formula>0</formula>
    </cfRule>
  </conditionalFormatting>
  <conditionalFormatting sqref="A70">
    <cfRule type="cellIs" dxfId="276" priority="213" operator="equal">
      <formula>"a"</formula>
    </cfRule>
  </conditionalFormatting>
  <conditionalFormatting sqref="F72:G72">
    <cfRule type="cellIs" dxfId="275" priority="212" stopIfTrue="1" operator="equal">
      <formula>0</formula>
    </cfRule>
  </conditionalFormatting>
  <conditionalFormatting sqref="A71:A82">
    <cfRule type="cellIs" dxfId="274" priority="211" operator="equal">
      <formula>"a"</formula>
    </cfRule>
  </conditionalFormatting>
  <conditionalFormatting sqref="F71:G71">
    <cfRule type="cellIs" dxfId="273" priority="209" stopIfTrue="1" operator="equal">
      <formula>0</formula>
    </cfRule>
  </conditionalFormatting>
  <conditionalFormatting sqref="F234:G234">
    <cfRule type="cellIs" dxfId="272" priority="208" stopIfTrue="1" operator="equal">
      <formula>0</formula>
    </cfRule>
  </conditionalFormatting>
  <conditionalFormatting sqref="A234">
    <cfRule type="cellIs" dxfId="271" priority="207" operator="equal">
      <formula>"a"</formula>
    </cfRule>
  </conditionalFormatting>
  <conditionalFormatting sqref="F235:G235">
    <cfRule type="cellIs" dxfId="270" priority="206" stopIfTrue="1" operator="equal">
      <formula>0</formula>
    </cfRule>
  </conditionalFormatting>
  <conditionalFormatting sqref="A235">
    <cfRule type="cellIs" dxfId="269" priority="205" operator="equal">
      <formula>"a"</formula>
    </cfRule>
  </conditionalFormatting>
  <conditionalFormatting sqref="F236:G236">
    <cfRule type="cellIs" dxfId="268" priority="204" stopIfTrue="1" operator="equal">
      <formula>0</formula>
    </cfRule>
  </conditionalFormatting>
  <conditionalFormatting sqref="A236">
    <cfRule type="cellIs" dxfId="267" priority="203" operator="equal">
      <formula>"a"</formula>
    </cfRule>
  </conditionalFormatting>
  <conditionalFormatting sqref="F237:G237">
    <cfRule type="cellIs" dxfId="266" priority="202" stopIfTrue="1" operator="equal">
      <formula>0</formula>
    </cfRule>
  </conditionalFormatting>
  <conditionalFormatting sqref="A237">
    <cfRule type="cellIs" dxfId="265" priority="201" operator="equal">
      <formula>"a"</formula>
    </cfRule>
  </conditionalFormatting>
  <conditionalFormatting sqref="F238:G238">
    <cfRule type="cellIs" dxfId="264" priority="200" stopIfTrue="1" operator="equal">
      <formula>0</formula>
    </cfRule>
  </conditionalFormatting>
  <conditionalFormatting sqref="A238">
    <cfRule type="cellIs" dxfId="263" priority="199" operator="equal">
      <formula>"a"</formula>
    </cfRule>
  </conditionalFormatting>
  <conditionalFormatting sqref="F239:G239">
    <cfRule type="cellIs" dxfId="262" priority="198" stopIfTrue="1" operator="equal">
      <formula>0</formula>
    </cfRule>
  </conditionalFormatting>
  <conditionalFormatting sqref="A239">
    <cfRule type="cellIs" dxfId="261" priority="197" operator="equal">
      <formula>"a"</formula>
    </cfRule>
  </conditionalFormatting>
  <conditionalFormatting sqref="F240:G240">
    <cfRule type="cellIs" dxfId="260" priority="196" stopIfTrue="1" operator="equal">
      <formula>0</formula>
    </cfRule>
  </conditionalFormatting>
  <conditionalFormatting sqref="A240">
    <cfRule type="cellIs" dxfId="259" priority="195" operator="equal">
      <formula>"a"</formula>
    </cfRule>
  </conditionalFormatting>
  <conditionalFormatting sqref="F241:G241">
    <cfRule type="cellIs" dxfId="258" priority="194" stopIfTrue="1" operator="equal">
      <formula>0</formula>
    </cfRule>
  </conditionalFormatting>
  <conditionalFormatting sqref="A241">
    <cfRule type="cellIs" dxfId="257" priority="193" operator="equal">
      <formula>"a"</formula>
    </cfRule>
  </conditionalFormatting>
  <conditionalFormatting sqref="F242:G242">
    <cfRule type="cellIs" dxfId="256" priority="192" stopIfTrue="1" operator="equal">
      <formula>0</formula>
    </cfRule>
  </conditionalFormatting>
  <conditionalFormatting sqref="A242">
    <cfRule type="cellIs" dxfId="255" priority="191" operator="equal">
      <formula>"a"</formula>
    </cfRule>
  </conditionalFormatting>
  <conditionalFormatting sqref="F243:G243">
    <cfRule type="cellIs" dxfId="254" priority="190" stopIfTrue="1" operator="equal">
      <formula>0</formula>
    </cfRule>
  </conditionalFormatting>
  <conditionalFormatting sqref="A243">
    <cfRule type="cellIs" dxfId="253" priority="189" operator="equal">
      <formula>"a"</formula>
    </cfRule>
  </conditionalFormatting>
  <conditionalFormatting sqref="F244:G244">
    <cfRule type="cellIs" dxfId="252" priority="188" stopIfTrue="1" operator="equal">
      <formula>0</formula>
    </cfRule>
  </conditionalFormatting>
  <conditionalFormatting sqref="A244">
    <cfRule type="cellIs" dxfId="251" priority="187" operator="equal">
      <formula>"a"</formula>
    </cfRule>
  </conditionalFormatting>
  <conditionalFormatting sqref="F209:G209 F196:G196">
    <cfRule type="cellIs" dxfId="250" priority="186" stopIfTrue="1" operator="equal">
      <formula>0</formula>
    </cfRule>
  </conditionalFormatting>
  <conditionalFormatting sqref="A209 A196">
    <cfRule type="cellIs" dxfId="249" priority="185" operator="equal">
      <formula>"a"</formula>
    </cfRule>
  </conditionalFormatting>
  <conditionalFormatting sqref="F198:G198">
    <cfRule type="cellIs" dxfId="248" priority="184" stopIfTrue="1" operator="equal">
      <formula>0</formula>
    </cfRule>
  </conditionalFormatting>
  <conditionalFormatting sqref="A197:A208">
    <cfRule type="cellIs" dxfId="247" priority="183" operator="equal">
      <formula>"a"</formula>
    </cfRule>
  </conditionalFormatting>
  <conditionalFormatting sqref="F199:G208">
    <cfRule type="cellIs" dxfId="246" priority="182" stopIfTrue="1" operator="equal">
      <formula>0</formula>
    </cfRule>
  </conditionalFormatting>
  <conditionalFormatting sqref="F197:G197">
    <cfRule type="cellIs" dxfId="245" priority="181" stopIfTrue="1" operator="equal">
      <formula>0</formula>
    </cfRule>
  </conditionalFormatting>
  <conditionalFormatting sqref="F248:G248">
    <cfRule type="cellIs" dxfId="244" priority="180" stopIfTrue="1" operator="equal">
      <formula>0</formula>
    </cfRule>
  </conditionalFormatting>
  <conditionalFormatting sqref="A248">
    <cfRule type="cellIs" dxfId="243" priority="179" operator="equal">
      <formula>"a"</formula>
    </cfRule>
  </conditionalFormatting>
  <conditionalFormatting sqref="F249:G249">
    <cfRule type="cellIs" dxfId="242" priority="178" stopIfTrue="1" operator="equal">
      <formula>0</formula>
    </cfRule>
  </conditionalFormatting>
  <conditionalFormatting sqref="A249">
    <cfRule type="cellIs" dxfId="241" priority="177" operator="equal">
      <formula>"a"</formula>
    </cfRule>
  </conditionalFormatting>
  <conditionalFormatting sqref="F250:G250">
    <cfRule type="cellIs" dxfId="240" priority="176" stopIfTrue="1" operator="equal">
      <formula>0</formula>
    </cfRule>
  </conditionalFormatting>
  <conditionalFormatting sqref="A250">
    <cfRule type="cellIs" dxfId="239" priority="175" operator="equal">
      <formula>"a"</formula>
    </cfRule>
  </conditionalFormatting>
  <conditionalFormatting sqref="F251:G251">
    <cfRule type="cellIs" dxfId="238" priority="174" stopIfTrue="1" operator="equal">
      <formula>0</formula>
    </cfRule>
  </conditionalFormatting>
  <conditionalFormatting sqref="A251">
    <cfRule type="cellIs" dxfId="237" priority="173" operator="equal">
      <formula>"a"</formula>
    </cfRule>
  </conditionalFormatting>
  <conditionalFormatting sqref="F252:G252">
    <cfRule type="cellIs" dxfId="236" priority="172" stopIfTrue="1" operator="equal">
      <formula>0</formula>
    </cfRule>
  </conditionalFormatting>
  <conditionalFormatting sqref="A252">
    <cfRule type="cellIs" dxfId="235" priority="171" operator="equal">
      <formula>"a"</formula>
    </cfRule>
  </conditionalFormatting>
  <conditionalFormatting sqref="F188:G191">
    <cfRule type="cellIs" dxfId="234" priority="170" stopIfTrue="1" operator="equal">
      <formula>0</formula>
    </cfRule>
  </conditionalFormatting>
  <conditionalFormatting sqref="A188:A191">
    <cfRule type="cellIs" dxfId="233" priority="169" operator="equal">
      <formula>"a"</formula>
    </cfRule>
  </conditionalFormatting>
  <conditionalFormatting sqref="F192:G195">
    <cfRule type="cellIs" dxfId="232" priority="160" stopIfTrue="1" operator="equal">
      <formula>0</formula>
    </cfRule>
  </conditionalFormatting>
  <conditionalFormatting sqref="A192:A195">
    <cfRule type="cellIs" dxfId="231" priority="159" operator="equal">
      <formula>"a"</formula>
    </cfRule>
  </conditionalFormatting>
  <conditionalFormatting sqref="F270:G270 F273:G274">
    <cfRule type="cellIs" dxfId="230" priority="158" stopIfTrue="1" operator="equal">
      <formula>0</formula>
    </cfRule>
  </conditionalFormatting>
  <conditionalFormatting sqref="A270 A273:A274">
    <cfRule type="cellIs" dxfId="229" priority="157" operator="equal">
      <formula>"a"</formula>
    </cfRule>
  </conditionalFormatting>
  <conditionalFormatting sqref="F271:G271">
    <cfRule type="cellIs" dxfId="228" priority="156" stopIfTrue="1" operator="equal">
      <formula>0</formula>
    </cfRule>
  </conditionalFormatting>
  <conditionalFormatting sqref="A271">
    <cfRule type="cellIs" dxfId="227" priority="155" operator="equal">
      <formula>"a"</formula>
    </cfRule>
  </conditionalFormatting>
  <conditionalFormatting sqref="F272:G272">
    <cfRule type="cellIs" dxfId="226" priority="154" stopIfTrue="1" operator="equal">
      <formula>0</formula>
    </cfRule>
  </conditionalFormatting>
  <conditionalFormatting sqref="A272">
    <cfRule type="cellIs" dxfId="225" priority="153" operator="equal">
      <formula>"a"</formula>
    </cfRule>
  </conditionalFormatting>
  <conditionalFormatting sqref="F275:G275 F281:G281">
    <cfRule type="cellIs" dxfId="224" priority="152" stopIfTrue="1" operator="equal">
      <formula>0</formula>
    </cfRule>
  </conditionalFormatting>
  <conditionalFormatting sqref="A275">
    <cfRule type="cellIs" dxfId="223" priority="151" operator="equal">
      <formula>"a"</formula>
    </cfRule>
  </conditionalFormatting>
  <conditionalFormatting sqref="F276:G276">
    <cfRule type="cellIs" dxfId="222" priority="150" stopIfTrue="1" operator="equal">
      <formula>0</formula>
    </cfRule>
  </conditionalFormatting>
  <conditionalFormatting sqref="A276">
    <cfRule type="cellIs" dxfId="221" priority="149" operator="equal">
      <formula>"a"</formula>
    </cfRule>
  </conditionalFormatting>
  <conditionalFormatting sqref="F279:G279">
    <cfRule type="cellIs" dxfId="220" priority="148" stopIfTrue="1" operator="equal">
      <formula>0</formula>
    </cfRule>
  </conditionalFormatting>
  <conditionalFormatting sqref="A279">
    <cfRule type="cellIs" dxfId="219" priority="147" operator="equal">
      <formula>"a"</formula>
    </cfRule>
  </conditionalFormatting>
  <conditionalFormatting sqref="F278:G278">
    <cfRule type="cellIs" dxfId="218" priority="145" stopIfTrue="1" operator="equal">
      <formula>0</formula>
    </cfRule>
  </conditionalFormatting>
  <conditionalFormatting sqref="A278">
    <cfRule type="cellIs" dxfId="217" priority="144" operator="equal">
      <formula>"a"</formula>
    </cfRule>
  </conditionalFormatting>
  <conditionalFormatting sqref="F277:G277">
    <cfRule type="cellIs" dxfId="216" priority="143" stopIfTrue="1" operator="equal">
      <formula>0</formula>
    </cfRule>
  </conditionalFormatting>
  <conditionalFormatting sqref="A277">
    <cfRule type="cellIs" dxfId="215" priority="142" operator="equal">
      <formula>"a"</formula>
    </cfRule>
  </conditionalFormatting>
  <conditionalFormatting sqref="F282:G282">
    <cfRule type="cellIs" dxfId="214" priority="140" stopIfTrue="1" operator="equal">
      <formula>0</formula>
    </cfRule>
  </conditionalFormatting>
  <conditionalFormatting sqref="A282">
    <cfRule type="cellIs" dxfId="213" priority="139" operator="equal">
      <formula>"a"</formula>
    </cfRule>
  </conditionalFormatting>
  <conditionalFormatting sqref="F283:G283">
    <cfRule type="cellIs" dxfId="212" priority="138" stopIfTrue="1" operator="equal">
      <formula>0</formula>
    </cfRule>
  </conditionalFormatting>
  <conditionalFormatting sqref="A283">
    <cfRule type="cellIs" dxfId="211" priority="137" operator="equal">
      <formula>"a"</formula>
    </cfRule>
  </conditionalFormatting>
  <conditionalFormatting sqref="F286:G286">
    <cfRule type="cellIs" dxfId="210" priority="136" stopIfTrue="1" operator="equal">
      <formula>0</formula>
    </cfRule>
  </conditionalFormatting>
  <conditionalFormatting sqref="A286">
    <cfRule type="cellIs" dxfId="209" priority="135" operator="equal">
      <formula>"a"</formula>
    </cfRule>
  </conditionalFormatting>
  <conditionalFormatting sqref="F285:G285">
    <cfRule type="cellIs" dxfId="208" priority="134" stopIfTrue="1" operator="equal">
      <formula>0</formula>
    </cfRule>
  </conditionalFormatting>
  <conditionalFormatting sqref="A285">
    <cfRule type="cellIs" dxfId="207" priority="133" operator="equal">
      <formula>"a"</formula>
    </cfRule>
  </conditionalFormatting>
  <conditionalFormatting sqref="F284:G284">
    <cfRule type="cellIs" dxfId="206" priority="132" stopIfTrue="1" operator="equal">
      <formula>0</formula>
    </cfRule>
  </conditionalFormatting>
  <conditionalFormatting sqref="A284">
    <cfRule type="cellIs" dxfId="205" priority="131" operator="equal">
      <formula>"a"</formula>
    </cfRule>
  </conditionalFormatting>
  <conditionalFormatting sqref="F280:G280">
    <cfRule type="cellIs" dxfId="204" priority="130" stopIfTrue="1" operator="equal">
      <formula>0</formula>
    </cfRule>
  </conditionalFormatting>
  <conditionalFormatting sqref="A280">
    <cfRule type="cellIs" dxfId="203" priority="129" operator="equal">
      <formula>"a"</formula>
    </cfRule>
  </conditionalFormatting>
  <conditionalFormatting sqref="F288:G288">
    <cfRule type="cellIs" dxfId="202" priority="128" stopIfTrue="1" operator="equal">
      <formula>0</formula>
    </cfRule>
  </conditionalFormatting>
  <conditionalFormatting sqref="A288">
    <cfRule type="cellIs" dxfId="201" priority="127" operator="equal">
      <formula>"a"</formula>
    </cfRule>
  </conditionalFormatting>
  <conditionalFormatting sqref="F287:G287">
    <cfRule type="cellIs" dxfId="200" priority="126" stopIfTrue="1" operator="equal">
      <formula>0</formula>
    </cfRule>
  </conditionalFormatting>
  <conditionalFormatting sqref="A287">
    <cfRule type="cellIs" dxfId="199" priority="125" operator="equal">
      <formula>"a"</formula>
    </cfRule>
  </conditionalFormatting>
  <conditionalFormatting sqref="F290:G291">
    <cfRule type="cellIs" dxfId="198" priority="124" stopIfTrue="1" operator="equal">
      <formula>0</formula>
    </cfRule>
  </conditionalFormatting>
  <conditionalFormatting sqref="A290:A291">
    <cfRule type="cellIs" dxfId="197" priority="123" operator="equal">
      <formula>"a"</formula>
    </cfRule>
  </conditionalFormatting>
  <conditionalFormatting sqref="F289:G289">
    <cfRule type="cellIs" dxfId="196" priority="122" stopIfTrue="1" operator="equal">
      <formula>0</formula>
    </cfRule>
  </conditionalFormatting>
  <conditionalFormatting sqref="A289">
    <cfRule type="cellIs" dxfId="195" priority="121" operator="equal">
      <formula>"a"</formula>
    </cfRule>
  </conditionalFormatting>
  <conditionalFormatting sqref="F314:G314">
    <cfRule type="cellIs" dxfId="194" priority="118" stopIfTrue="1" operator="equal">
      <formula>0</formula>
    </cfRule>
  </conditionalFormatting>
  <conditionalFormatting sqref="A314">
    <cfRule type="cellIs" dxfId="193" priority="117" operator="equal">
      <formula>"a"</formula>
    </cfRule>
  </conditionalFormatting>
  <conditionalFormatting sqref="F315:G315">
    <cfRule type="cellIs" dxfId="192" priority="116" stopIfTrue="1" operator="equal">
      <formula>0</formula>
    </cfRule>
  </conditionalFormatting>
  <conditionalFormatting sqref="A315">
    <cfRule type="cellIs" dxfId="191" priority="115" operator="equal">
      <formula>"a"</formula>
    </cfRule>
  </conditionalFormatting>
  <conditionalFormatting sqref="F292:G292">
    <cfRule type="cellIs" dxfId="190" priority="114" stopIfTrue="1" operator="equal">
      <formula>0</formula>
    </cfRule>
  </conditionalFormatting>
  <conditionalFormatting sqref="A292">
    <cfRule type="cellIs" dxfId="189" priority="113" operator="equal">
      <formula>"a"</formula>
    </cfRule>
  </conditionalFormatting>
  <conditionalFormatting sqref="F294:G295">
    <cfRule type="cellIs" dxfId="188" priority="108" stopIfTrue="1" operator="equal">
      <formula>0</formula>
    </cfRule>
  </conditionalFormatting>
  <conditionalFormatting sqref="A294:A295">
    <cfRule type="cellIs" dxfId="187" priority="107" operator="equal">
      <formula>"a"</formula>
    </cfRule>
  </conditionalFormatting>
  <conditionalFormatting sqref="F293:G293">
    <cfRule type="cellIs" dxfId="186" priority="106" stopIfTrue="1" operator="equal">
      <formula>0</formula>
    </cfRule>
  </conditionalFormatting>
  <conditionalFormatting sqref="A293">
    <cfRule type="cellIs" dxfId="185" priority="105" operator="equal">
      <formula>"a"</formula>
    </cfRule>
  </conditionalFormatting>
  <conditionalFormatting sqref="F330:G330">
    <cfRule type="cellIs" dxfId="184" priority="96" stopIfTrue="1" operator="equal">
      <formula>0</formula>
    </cfRule>
  </conditionalFormatting>
  <conditionalFormatting sqref="A330">
    <cfRule type="cellIs" dxfId="183" priority="95" operator="equal">
      <formula>"a"</formula>
    </cfRule>
  </conditionalFormatting>
  <conditionalFormatting sqref="F319:G319">
    <cfRule type="cellIs" dxfId="182" priority="94" stopIfTrue="1" operator="equal">
      <formula>0</formula>
    </cfRule>
  </conditionalFormatting>
  <conditionalFormatting sqref="A319">
    <cfRule type="cellIs" dxfId="181" priority="93" operator="equal">
      <formula>"a"</formula>
    </cfRule>
  </conditionalFormatting>
  <conditionalFormatting sqref="F320:G320">
    <cfRule type="cellIs" dxfId="180" priority="92" stopIfTrue="1" operator="equal">
      <formula>0</formula>
    </cfRule>
  </conditionalFormatting>
  <conditionalFormatting sqref="A320">
    <cfRule type="cellIs" dxfId="179" priority="91" operator="equal">
      <formula>"a"</formula>
    </cfRule>
  </conditionalFormatting>
  <conditionalFormatting sqref="F321:G321">
    <cfRule type="cellIs" dxfId="178" priority="90" stopIfTrue="1" operator="equal">
      <formula>0</formula>
    </cfRule>
  </conditionalFormatting>
  <conditionalFormatting sqref="A321">
    <cfRule type="cellIs" dxfId="177" priority="89" operator="equal">
      <formula>"a"</formula>
    </cfRule>
  </conditionalFormatting>
  <conditionalFormatting sqref="F322:G322">
    <cfRule type="cellIs" dxfId="176" priority="88" stopIfTrue="1" operator="equal">
      <formula>0</formula>
    </cfRule>
  </conditionalFormatting>
  <conditionalFormatting sqref="A322">
    <cfRule type="cellIs" dxfId="175" priority="87" operator="equal">
      <formula>"a"</formula>
    </cfRule>
  </conditionalFormatting>
  <conditionalFormatting sqref="F323:G323">
    <cfRule type="cellIs" dxfId="174" priority="86" stopIfTrue="1" operator="equal">
      <formula>0</formula>
    </cfRule>
  </conditionalFormatting>
  <conditionalFormatting sqref="A323">
    <cfRule type="cellIs" dxfId="173" priority="85" operator="equal">
      <formula>"a"</formula>
    </cfRule>
  </conditionalFormatting>
  <conditionalFormatting sqref="F324:G324">
    <cfRule type="cellIs" dxfId="172" priority="84" stopIfTrue="1" operator="equal">
      <formula>0</formula>
    </cfRule>
  </conditionalFormatting>
  <conditionalFormatting sqref="A324">
    <cfRule type="cellIs" dxfId="171" priority="83" operator="equal">
      <formula>"a"</formula>
    </cfRule>
  </conditionalFormatting>
  <conditionalFormatting sqref="F325:G325">
    <cfRule type="cellIs" dxfId="170" priority="82" stopIfTrue="1" operator="equal">
      <formula>0</formula>
    </cfRule>
  </conditionalFormatting>
  <conditionalFormatting sqref="A325">
    <cfRule type="cellIs" dxfId="169" priority="81" operator="equal">
      <formula>"a"</formula>
    </cfRule>
  </conditionalFormatting>
  <conditionalFormatting sqref="F326:G326">
    <cfRule type="cellIs" dxfId="168" priority="80" stopIfTrue="1" operator="equal">
      <formula>0</formula>
    </cfRule>
  </conditionalFormatting>
  <conditionalFormatting sqref="A326">
    <cfRule type="cellIs" dxfId="167" priority="79" operator="equal">
      <formula>"a"</formula>
    </cfRule>
  </conditionalFormatting>
  <conditionalFormatting sqref="F327:G327">
    <cfRule type="cellIs" dxfId="166" priority="78" stopIfTrue="1" operator="equal">
      <formula>0</formula>
    </cfRule>
  </conditionalFormatting>
  <conditionalFormatting sqref="A327">
    <cfRule type="cellIs" dxfId="165" priority="77" operator="equal">
      <formula>"a"</formula>
    </cfRule>
  </conditionalFormatting>
  <conditionalFormatting sqref="F328:G328">
    <cfRule type="cellIs" dxfId="164" priority="76" stopIfTrue="1" operator="equal">
      <formula>0</formula>
    </cfRule>
  </conditionalFormatting>
  <conditionalFormatting sqref="A328">
    <cfRule type="cellIs" dxfId="163" priority="75" operator="equal">
      <formula>"a"</formula>
    </cfRule>
  </conditionalFormatting>
  <conditionalFormatting sqref="F329:G329">
    <cfRule type="cellIs" dxfId="162" priority="74" stopIfTrue="1" operator="equal">
      <formula>0</formula>
    </cfRule>
  </conditionalFormatting>
  <conditionalFormatting sqref="A329">
    <cfRule type="cellIs" dxfId="161" priority="73" operator="equal">
      <formula>"a"</formula>
    </cfRule>
  </conditionalFormatting>
  <conditionalFormatting sqref="F220:G221 F218:G218">
    <cfRule type="cellIs" dxfId="160" priority="72" stopIfTrue="1" operator="equal">
      <formula>0</formula>
    </cfRule>
  </conditionalFormatting>
  <conditionalFormatting sqref="A220:A221 A218">
    <cfRule type="cellIs" dxfId="159" priority="71" operator="equal">
      <formula>"a"</formula>
    </cfRule>
  </conditionalFormatting>
  <conditionalFormatting sqref="F219:G219">
    <cfRule type="cellIs" dxfId="158" priority="70" stopIfTrue="1" operator="equal">
      <formula>0</formula>
    </cfRule>
  </conditionalFormatting>
  <conditionalFormatting sqref="A219">
    <cfRule type="cellIs" dxfId="157" priority="69" operator="equal">
      <formula>"a"</formula>
    </cfRule>
  </conditionalFormatting>
  <conditionalFormatting sqref="F344:G347">
    <cfRule type="cellIs" dxfId="156" priority="68" stopIfTrue="1" operator="equal">
      <formula>0</formula>
    </cfRule>
  </conditionalFormatting>
  <conditionalFormatting sqref="A344 A346:A347">
    <cfRule type="cellIs" dxfId="155" priority="67" operator="equal">
      <formula>"a"</formula>
    </cfRule>
  </conditionalFormatting>
  <conditionalFormatting sqref="A345">
    <cfRule type="cellIs" dxfId="154" priority="66" operator="equal">
      <formula>"a"</formula>
    </cfRule>
  </conditionalFormatting>
  <conditionalFormatting sqref="F348:G350">
    <cfRule type="cellIs" dxfId="153" priority="65" stopIfTrue="1" operator="equal">
      <formula>0</formula>
    </cfRule>
  </conditionalFormatting>
  <conditionalFormatting sqref="A348 A350">
    <cfRule type="cellIs" dxfId="152" priority="64" operator="equal">
      <formula>"a"</formula>
    </cfRule>
  </conditionalFormatting>
  <conditionalFormatting sqref="A349">
    <cfRule type="cellIs" dxfId="151" priority="63" operator="equal">
      <formula>"a"</formula>
    </cfRule>
  </conditionalFormatting>
  <conditionalFormatting sqref="F386:G389">
    <cfRule type="cellIs" dxfId="150" priority="62" stopIfTrue="1" operator="equal">
      <formula>0</formula>
    </cfRule>
  </conditionalFormatting>
  <conditionalFormatting sqref="A388:A389">
    <cfRule type="cellIs" dxfId="149" priority="61" operator="equal">
      <formula>"a"</formula>
    </cfRule>
  </conditionalFormatting>
  <conditionalFormatting sqref="A390">
    <cfRule type="cellIs" dxfId="148" priority="60" operator="equal">
      <formula>"a"</formula>
    </cfRule>
  </conditionalFormatting>
  <conditionalFormatting sqref="F301:G301">
    <cfRule type="cellIs" dxfId="147" priority="57" stopIfTrue="1" operator="equal">
      <formula>0</formula>
    </cfRule>
  </conditionalFormatting>
  <conditionalFormatting sqref="A301">
    <cfRule type="cellIs" dxfId="146" priority="56" operator="equal">
      <formula>"a"</formula>
    </cfRule>
  </conditionalFormatting>
  <conditionalFormatting sqref="F302:G303">
    <cfRule type="cellIs" dxfId="145" priority="53" stopIfTrue="1" operator="equal">
      <formula>0</formula>
    </cfRule>
  </conditionalFormatting>
  <conditionalFormatting sqref="A302:A303">
    <cfRule type="cellIs" dxfId="144" priority="52" operator="equal">
      <formula>"a"</formula>
    </cfRule>
  </conditionalFormatting>
  <conditionalFormatting sqref="F362:G365">
    <cfRule type="cellIs" dxfId="143" priority="51" stopIfTrue="1" operator="equal">
      <formula>0</formula>
    </cfRule>
  </conditionalFormatting>
  <conditionalFormatting sqref="A362:A365">
    <cfRule type="cellIs" dxfId="142" priority="50" operator="equal">
      <formula>"a"</formula>
    </cfRule>
  </conditionalFormatting>
  <conditionalFormatting sqref="F366:G369">
    <cfRule type="cellIs" dxfId="141" priority="49" stopIfTrue="1" operator="equal">
      <formula>0</formula>
    </cfRule>
  </conditionalFormatting>
  <conditionalFormatting sqref="A367:A369">
    <cfRule type="cellIs" dxfId="140" priority="48" operator="equal">
      <formula>"a"</formula>
    </cfRule>
  </conditionalFormatting>
  <conditionalFormatting sqref="F370:G373">
    <cfRule type="cellIs" dxfId="139" priority="47" stopIfTrue="1" operator="equal">
      <formula>0</formula>
    </cfRule>
  </conditionalFormatting>
  <conditionalFormatting sqref="A370:A373">
    <cfRule type="cellIs" dxfId="138" priority="46" operator="equal">
      <formula>"a"</formula>
    </cfRule>
  </conditionalFormatting>
  <conditionalFormatting sqref="A366">
    <cfRule type="cellIs" dxfId="137" priority="43" operator="equal">
      <formula>"a"</formula>
    </cfRule>
  </conditionalFormatting>
  <conditionalFormatting sqref="F374:G377">
    <cfRule type="cellIs" dxfId="136" priority="42" stopIfTrue="1" operator="equal">
      <formula>0</formula>
    </cfRule>
  </conditionalFormatting>
  <conditionalFormatting sqref="A374:A377">
    <cfRule type="cellIs" dxfId="135" priority="41" operator="equal">
      <formula>"a"</formula>
    </cfRule>
  </conditionalFormatting>
  <conditionalFormatting sqref="F378:G381">
    <cfRule type="cellIs" dxfId="134" priority="40" stopIfTrue="1" operator="equal">
      <formula>0</formula>
    </cfRule>
  </conditionalFormatting>
  <conditionalFormatting sqref="A378:A381">
    <cfRule type="cellIs" dxfId="133" priority="39" operator="equal">
      <formula>"a"</formula>
    </cfRule>
  </conditionalFormatting>
  <conditionalFormatting sqref="F382:G385">
    <cfRule type="cellIs" dxfId="132" priority="38" stopIfTrue="1" operator="equal">
      <formula>0</formula>
    </cfRule>
  </conditionalFormatting>
  <conditionalFormatting sqref="A382:A385">
    <cfRule type="cellIs" dxfId="131" priority="37" operator="equal">
      <formula>"a"</formula>
    </cfRule>
  </conditionalFormatting>
  <conditionalFormatting sqref="A386">
    <cfRule type="cellIs" dxfId="130" priority="36" operator="equal">
      <formula>"a"</formula>
    </cfRule>
  </conditionalFormatting>
  <conditionalFormatting sqref="F224:G225 F222:G222">
    <cfRule type="cellIs" dxfId="129" priority="35" stopIfTrue="1" operator="equal">
      <formula>0</formula>
    </cfRule>
  </conditionalFormatting>
  <conditionalFormatting sqref="A224:A225 A222">
    <cfRule type="cellIs" dxfId="128" priority="34" operator="equal">
      <formula>"a"</formula>
    </cfRule>
  </conditionalFormatting>
  <conditionalFormatting sqref="F223:G223">
    <cfRule type="cellIs" dxfId="127" priority="33" stopIfTrue="1" operator="equal">
      <formula>0</formula>
    </cfRule>
  </conditionalFormatting>
  <conditionalFormatting sqref="A223">
    <cfRule type="cellIs" dxfId="126" priority="32" operator="equal">
      <formula>"a"</formula>
    </cfRule>
  </conditionalFormatting>
  <conditionalFormatting sqref="F228:G228 F226:G226">
    <cfRule type="cellIs" dxfId="125" priority="31" stopIfTrue="1" operator="equal">
      <formula>0</formula>
    </cfRule>
  </conditionalFormatting>
  <conditionalFormatting sqref="A228 A226">
    <cfRule type="cellIs" dxfId="124" priority="30" operator="equal">
      <formula>"a"</formula>
    </cfRule>
  </conditionalFormatting>
  <conditionalFormatting sqref="F227:G227">
    <cfRule type="cellIs" dxfId="123" priority="29" stopIfTrue="1" operator="equal">
      <formula>0</formula>
    </cfRule>
  </conditionalFormatting>
  <conditionalFormatting sqref="A227">
    <cfRule type="cellIs" dxfId="122" priority="28" operator="equal">
      <formula>"a"</formula>
    </cfRule>
  </conditionalFormatting>
  <conditionalFormatting sqref="F402:G405">
    <cfRule type="cellIs" dxfId="121" priority="27" stopIfTrue="1" operator="equal">
      <formula>0</formula>
    </cfRule>
  </conditionalFormatting>
  <conditionalFormatting sqref="A402 A404:A405">
    <cfRule type="cellIs" dxfId="120" priority="26" operator="equal">
      <formula>"a"</formula>
    </cfRule>
  </conditionalFormatting>
  <conditionalFormatting sqref="A406 A408:A409">
    <cfRule type="cellIs" dxfId="119" priority="17" operator="equal">
      <formula>"a"</formula>
    </cfRule>
  </conditionalFormatting>
  <conditionalFormatting sqref="F308:G308">
    <cfRule type="cellIs" dxfId="118" priority="24" stopIfTrue="1" operator="equal">
      <formula>0</formula>
    </cfRule>
  </conditionalFormatting>
  <conditionalFormatting sqref="A308">
    <cfRule type="cellIs" dxfId="117" priority="23" operator="equal">
      <formula>"a"</formula>
    </cfRule>
  </conditionalFormatting>
  <conditionalFormatting sqref="F305:G305">
    <cfRule type="cellIs" dxfId="116" priority="22" stopIfTrue="1" operator="equal">
      <formula>0</formula>
    </cfRule>
  </conditionalFormatting>
  <conditionalFormatting sqref="A305">
    <cfRule type="cellIs" dxfId="115" priority="21" operator="equal">
      <formula>"a"</formula>
    </cfRule>
  </conditionalFormatting>
  <conditionalFormatting sqref="F306:G307">
    <cfRule type="cellIs" dxfId="114" priority="20" stopIfTrue="1" operator="equal">
      <formula>0</formula>
    </cfRule>
  </conditionalFormatting>
  <conditionalFormatting sqref="A306:A307">
    <cfRule type="cellIs" dxfId="113" priority="19" operator="equal">
      <formula>"a"</formula>
    </cfRule>
  </conditionalFormatting>
  <conditionalFormatting sqref="F406:G409">
    <cfRule type="cellIs" dxfId="112" priority="18" stopIfTrue="1" operator="equal">
      <formula>0</formula>
    </cfRule>
  </conditionalFormatting>
  <conditionalFormatting sqref="A411">
    <cfRule type="cellIs" dxfId="111" priority="9" operator="equal">
      <formula>"a"</formula>
    </cfRule>
  </conditionalFormatting>
  <conditionalFormatting sqref="A410">
    <cfRule type="cellIs" dxfId="110" priority="16" operator="equal">
      <formula>"a"</formula>
    </cfRule>
  </conditionalFormatting>
  <conditionalFormatting sqref="A387">
    <cfRule type="cellIs" dxfId="109" priority="15" operator="equal">
      <formula>"a"</formula>
    </cfRule>
  </conditionalFormatting>
  <conditionalFormatting sqref="A391">
    <cfRule type="cellIs" dxfId="108" priority="14" operator="equal">
      <formula>"a"</formula>
    </cfRule>
  </conditionalFormatting>
  <conditionalFormatting sqref="A395">
    <cfRule type="cellIs" dxfId="107" priority="13" operator="equal">
      <formula>"a"</formula>
    </cfRule>
  </conditionalFormatting>
  <conditionalFormatting sqref="A399">
    <cfRule type="cellIs" dxfId="106" priority="12" operator="equal">
      <formula>"a"</formula>
    </cfRule>
  </conditionalFormatting>
  <conditionalFormatting sqref="A403">
    <cfRule type="cellIs" dxfId="105" priority="11" operator="equal">
      <formula>"a"</formula>
    </cfRule>
  </conditionalFormatting>
  <conditionalFormatting sqref="A407">
    <cfRule type="cellIs" dxfId="104" priority="10" operator="equal">
      <formula>"a"</formula>
    </cfRule>
  </conditionalFormatting>
  <conditionalFormatting sqref="F300:G300">
    <cfRule type="cellIs" dxfId="103" priority="8" stopIfTrue="1" operator="equal">
      <formula>0</formula>
    </cfRule>
  </conditionalFormatting>
  <conditionalFormatting sqref="A300">
    <cfRule type="cellIs" dxfId="102" priority="7" operator="equal">
      <formula>"a"</formula>
    </cfRule>
  </conditionalFormatting>
  <conditionalFormatting sqref="F297:G297">
    <cfRule type="cellIs" dxfId="101" priority="6" stopIfTrue="1" operator="equal">
      <formula>0</formula>
    </cfRule>
  </conditionalFormatting>
  <conditionalFormatting sqref="A297">
    <cfRule type="cellIs" dxfId="100" priority="5" operator="equal">
      <formula>"a"</formula>
    </cfRule>
  </conditionalFormatting>
  <conditionalFormatting sqref="F298:G298">
    <cfRule type="cellIs" dxfId="99" priority="2" stopIfTrue="1" operator="equal">
      <formula>0</formula>
    </cfRule>
  </conditionalFormatting>
  <conditionalFormatting sqref="A298">
    <cfRule type="cellIs" dxfId="98" priority="1" operator="equal">
      <formula>"a"</formula>
    </cfRule>
  </conditionalFormatting>
  <pageMargins left="0.98425196850393704" right="0.47244094488188981" top="0.78740157480314965" bottom="0.62992125984251968" header="0.39370078740157483" footer="0.35433070866141736"/>
  <pageSetup paperSize="9" orientation="landscape" horizontalDpi="360" verticalDpi="360" r:id="rId1"/>
  <headerFooter alignWithMargins="0">
    <oddFooter>&amp;L&amp;"Arial CE,Običajno"&amp;10      &amp;F&amp;R&amp;"Arial CE,Običajno"&amp;10&amp;A stran &amp;P/&amp;N</oddFooter>
  </headerFooter>
  <rowBreaks count="8" manualBreakCount="8">
    <brk id="92" max="6" man="1"/>
    <brk id="230" max="16383" man="1"/>
    <brk id="246" max="6" man="1"/>
    <brk id="255" max="16383" man="1"/>
    <brk id="310" max="16383" man="1"/>
    <brk id="333" max="16383" man="1"/>
    <brk id="351" max="6" man="1"/>
    <brk id="41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77" zoomScaleNormal="115" zoomScaleSheetLayoutView="77" workbookViewId="0">
      <pane ySplit="4" topLeftCell="A254" activePane="bottomLeft" state="frozen"/>
      <selection pane="bottomLeft" activeCell="K20" sqref="K20"/>
    </sheetView>
  </sheetViews>
  <sheetFormatPr defaultRowHeight="15"/>
  <cols>
    <col min="1" max="1" width="6.7109375" style="4" customWidth="1"/>
    <col min="2" max="2" width="38.7109375" style="203" customWidth="1"/>
    <col min="3" max="3" width="15" style="74" customWidth="1"/>
    <col min="4" max="4" width="16.42578125" style="74" customWidth="1"/>
    <col min="5" max="5" width="12.85546875" style="73" customWidth="1"/>
    <col min="6" max="7" width="15.85546875" style="72" customWidth="1"/>
    <col min="8" max="8" width="8.42578125" style="1" customWidth="1"/>
    <col min="9" max="16384" width="9.140625" style="1"/>
  </cols>
  <sheetData>
    <row r="1" spans="1:9" s="8" customFormat="1" ht="14.25" customHeight="1">
      <c r="A1" s="305" t="s">
        <v>20</v>
      </c>
      <c r="B1" s="306"/>
      <c r="C1" s="306"/>
      <c r="D1" s="306"/>
      <c r="E1" s="306"/>
      <c r="F1" s="307"/>
      <c r="G1" s="7"/>
      <c r="H1" s="7"/>
    </row>
    <row r="2" spans="1:9" s="8" customFormat="1" ht="7.5" customHeight="1">
      <c r="A2" s="308" t="s">
        <v>21</v>
      </c>
      <c r="B2" s="309"/>
      <c r="C2" s="309"/>
      <c r="D2" s="309"/>
      <c r="E2" s="309"/>
      <c r="F2" s="310"/>
      <c r="G2" s="7"/>
      <c r="H2" s="7"/>
    </row>
    <row r="3" spans="1:9" ht="9.75" customHeight="1">
      <c r="A3" s="3" t="s">
        <v>22</v>
      </c>
      <c r="B3" s="72"/>
    </row>
    <row r="4" spans="1:9" s="85" customFormat="1" ht="38.25">
      <c r="A4" s="132" t="s">
        <v>14</v>
      </c>
      <c r="B4" s="133" t="s">
        <v>15</v>
      </c>
      <c r="C4" s="82" t="s">
        <v>55</v>
      </c>
      <c r="D4" s="82" t="s">
        <v>52</v>
      </c>
      <c r="E4" s="134" t="s">
        <v>16</v>
      </c>
      <c r="F4" s="135" t="s">
        <v>49</v>
      </c>
      <c r="G4" s="135" t="s">
        <v>50</v>
      </c>
    </row>
    <row r="5" spans="1:9" ht="8.25" customHeight="1">
      <c r="B5" s="11"/>
      <c r="C5" s="9"/>
      <c r="D5" s="9"/>
      <c r="E5" s="15"/>
      <c r="F5" s="14"/>
      <c r="G5" s="14"/>
    </row>
    <row r="6" spans="1:9" s="255" customFormat="1" ht="18.75" customHeight="1">
      <c r="A6" s="251" t="s">
        <v>431</v>
      </c>
      <c r="B6" s="250" t="s">
        <v>432</v>
      </c>
      <c r="C6" s="252"/>
      <c r="D6" s="252"/>
      <c r="E6" s="253"/>
      <c r="F6" s="254"/>
      <c r="G6" s="254"/>
    </row>
    <row r="7" spans="1:9">
      <c r="A7" s="2" t="s">
        <v>5</v>
      </c>
      <c r="B7" s="208" t="s">
        <v>28</v>
      </c>
      <c r="E7" s="76"/>
      <c r="F7" s="76"/>
      <c r="G7" s="76"/>
    </row>
    <row r="8" spans="1:9">
      <c r="A8" s="2"/>
      <c r="B8" s="208"/>
      <c r="E8" s="76"/>
      <c r="F8" s="76"/>
      <c r="G8" s="76"/>
    </row>
    <row r="9" spans="1:9" ht="41.25" customHeight="1">
      <c r="A9" s="2">
        <v>1.01</v>
      </c>
      <c r="B9" s="275" t="s">
        <v>174</v>
      </c>
      <c r="C9" s="276"/>
      <c r="D9" s="203"/>
      <c r="E9" s="244"/>
      <c r="F9" s="245"/>
      <c r="G9" s="300"/>
      <c r="H9" s="301"/>
      <c r="I9" s="206"/>
    </row>
    <row r="10" spans="1:9">
      <c r="A10" s="2"/>
      <c r="B10" s="60" t="s">
        <v>1</v>
      </c>
      <c r="C10" s="74">
        <v>1</v>
      </c>
      <c r="E10" s="272"/>
      <c r="F10" s="75">
        <f t="shared" ref="F10:G11" si="0">ROUND(C10*E10,2)</f>
        <v>0</v>
      </c>
      <c r="G10" s="75">
        <f>ROUND(D10*E10,2)</f>
        <v>0</v>
      </c>
    </row>
    <row r="11" spans="1:9">
      <c r="A11" s="2"/>
      <c r="B11" s="202"/>
      <c r="E11" s="13"/>
      <c r="F11" s="75">
        <f t="shared" si="0"/>
        <v>0</v>
      </c>
      <c r="G11" s="75">
        <f t="shared" si="0"/>
        <v>0</v>
      </c>
    </row>
    <row r="12" spans="1:9" ht="15.75" thickBot="1">
      <c r="A12" s="2"/>
      <c r="B12" s="68" t="s">
        <v>29</v>
      </c>
      <c r="C12" s="10"/>
      <c r="D12" s="10"/>
      <c r="E12" s="12"/>
      <c r="F12" s="183">
        <f>SUM(F9:F11)</f>
        <v>0</v>
      </c>
      <c r="G12" s="12">
        <f>SUM(G9:G11)</f>
        <v>0</v>
      </c>
    </row>
    <row r="13" spans="1:9" ht="15.75" thickTop="1">
      <c r="A13" s="2"/>
      <c r="B13" s="46"/>
      <c r="C13" s="61"/>
      <c r="D13" s="61"/>
      <c r="E13" s="62"/>
      <c r="F13" s="62"/>
      <c r="G13" s="62"/>
    </row>
    <row r="14" spans="1:9">
      <c r="A14" s="2"/>
      <c r="B14" s="46"/>
      <c r="C14" s="61"/>
      <c r="D14" s="61"/>
      <c r="E14" s="62"/>
      <c r="F14" s="62"/>
      <c r="G14" s="62"/>
    </row>
    <row r="15" spans="1:9">
      <c r="A15" s="63" t="s">
        <v>7</v>
      </c>
      <c r="B15" s="52" t="s">
        <v>175</v>
      </c>
      <c r="E15" s="77"/>
      <c r="F15" s="14"/>
      <c r="G15" s="14"/>
    </row>
    <row r="16" spans="1:9">
      <c r="B16" s="52"/>
      <c r="E16" s="77"/>
      <c r="F16" s="76"/>
      <c r="G16" s="76"/>
    </row>
    <row r="17" spans="1:9" ht="16.5" customHeight="1">
      <c r="A17" s="2">
        <v>2.0099999999999998</v>
      </c>
      <c r="B17" s="300" t="s">
        <v>176</v>
      </c>
      <c r="C17" s="301"/>
      <c r="D17" s="207"/>
      <c r="E17" s="244"/>
      <c r="F17" s="245"/>
      <c r="G17" s="300"/>
      <c r="H17" s="301"/>
      <c r="I17" s="206"/>
    </row>
    <row r="18" spans="1:9" ht="16.5" customHeight="1">
      <c r="A18" s="65" t="s">
        <v>45</v>
      </c>
      <c r="B18" s="166" t="s">
        <v>177</v>
      </c>
      <c r="C18" s="167" t="s">
        <v>19</v>
      </c>
      <c r="D18" s="167">
        <v>8</v>
      </c>
      <c r="E18" s="206"/>
      <c r="F18" s="207"/>
      <c r="G18" s="206"/>
      <c r="H18" s="207"/>
      <c r="I18" s="206"/>
    </row>
    <row r="19" spans="1:9" ht="16.5" customHeight="1">
      <c r="A19" s="65" t="s">
        <v>45</v>
      </c>
      <c r="B19" s="166" t="s">
        <v>178</v>
      </c>
      <c r="C19" s="167" t="s">
        <v>19</v>
      </c>
      <c r="D19" s="167">
        <v>3</v>
      </c>
      <c r="E19" s="206"/>
      <c r="F19" s="207"/>
      <c r="G19" s="206"/>
      <c r="H19" s="207"/>
      <c r="I19" s="206"/>
    </row>
    <row r="20" spans="1:9" ht="30.75" customHeight="1">
      <c r="A20" s="65" t="s">
        <v>45</v>
      </c>
      <c r="B20" s="168" t="s">
        <v>179</v>
      </c>
      <c r="C20" s="169" t="s">
        <v>19</v>
      </c>
      <c r="D20" s="169">
        <v>3</v>
      </c>
      <c r="E20" s="206"/>
      <c r="F20" s="207"/>
      <c r="G20" s="206"/>
      <c r="H20" s="207"/>
      <c r="I20" s="206"/>
    </row>
    <row r="21" spans="1:9">
      <c r="A21" s="2"/>
      <c r="B21" s="170" t="s">
        <v>1</v>
      </c>
      <c r="C21" s="175">
        <v>1</v>
      </c>
      <c r="D21" s="9"/>
      <c r="E21" s="273"/>
      <c r="F21" s="75">
        <f t="shared" ref="F21:G23" si="1">ROUND(C21*E21,2)</f>
        <v>0</v>
      </c>
      <c r="G21" s="75">
        <f>ROUND(D21*E21,2)</f>
        <v>0</v>
      </c>
    </row>
    <row r="22" spans="1:9">
      <c r="A22" s="2"/>
      <c r="B22" s="5"/>
      <c r="C22" s="9"/>
      <c r="D22" s="9"/>
      <c r="E22" s="14"/>
      <c r="F22" s="75">
        <f t="shared" si="1"/>
        <v>0</v>
      </c>
      <c r="G22" s="75">
        <f t="shared" si="1"/>
        <v>0</v>
      </c>
    </row>
    <row r="23" spans="1:9" ht="61.5" customHeight="1">
      <c r="A23" s="4">
        <v>2.02</v>
      </c>
      <c r="B23" s="284" t="s">
        <v>205</v>
      </c>
      <c r="C23" s="290"/>
      <c r="D23" s="205"/>
      <c r="E23" s="14"/>
      <c r="F23" s="75">
        <f t="shared" si="1"/>
        <v>0</v>
      </c>
      <c r="G23" s="75">
        <f t="shared" si="1"/>
        <v>0</v>
      </c>
    </row>
    <row r="24" spans="1:9" ht="16.5" customHeight="1">
      <c r="A24" s="65" t="s">
        <v>45</v>
      </c>
      <c r="B24" s="171" t="s">
        <v>180</v>
      </c>
      <c r="C24" s="167" t="s">
        <v>19</v>
      </c>
      <c r="D24" s="167">
        <v>1</v>
      </c>
      <c r="E24" s="14"/>
      <c r="F24" s="75"/>
      <c r="G24" s="75"/>
    </row>
    <row r="25" spans="1:9" ht="32.25" customHeight="1">
      <c r="A25" s="65" t="s">
        <v>45</v>
      </c>
      <c r="B25" s="166" t="s">
        <v>181</v>
      </c>
      <c r="C25" s="167" t="s">
        <v>19</v>
      </c>
      <c r="D25" s="167">
        <v>1</v>
      </c>
      <c r="E25" s="14"/>
      <c r="F25" s="75"/>
      <c r="G25" s="75"/>
    </row>
    <row r="26" spans="1:9" ht="29.25" customHeight="1">
      <c r="A26" s="65" t="s">
        <v>45</v>
      </c>
      <c r="B26" s="166" t="s">
        <v>182</v>
      </c>
      <c r="C26" s="167" t="s">
        <v>19</v>
      </c>
      <c r="D26" s="167">
        <v>4</v>
      </c>
      <c r="E26" s="14"/>
      <c r="F26" s="75"/>
      <c r="G26" s="75"/>
    </row>
    <row r="27" spans="1:9" ht="32.25" customHeight="1">
      <c r="A27" s="65" t="s">
        <v>45</v>
      </c>
      <c r="B27" s="166" t="s">
        <v>183</v>
      </c>
      <c r="C27" s="167" t="s">
        <v>19</v>
      </c>
      <c r="D27" s="167">
        <v>2</v>
      </c>
      <c r="E27" s="14"/>
      <c r="F27" s="75"/>
      <c r="G27" s="75"/>
    </row>
    <row r="28" spans="1:9" ht="30.75" customHeight="1">
      <c r="A28" s="172" t="s">
        <v>45</v>
      </c>
      <c r="B28" s="168" t="s">
        <v>184</v>
      </c>
      <c r="C28" s="169" t="s">
        <v>19</v>
      </c>
      <c r="D28" s="169">
        <v>1</v>
      </c>
      <c r="E28" s="14"/>
      <c r="F28" s="75"/>
      <c r="G28" s="75"/>
    </row>
    <row r="29" spans="1:9" ht="16.5" customHeight="1">
      <c r="B29" s="170" t="s">
        <v>1</v>
      </c>
      <c r="C29" s="175">
        <v>1</v>
      </c>
      <c r="D29" s="9"/>
      <c r="E29" s="273"/>
      <c r="F29" s="75">
        <f t="shared" ref="F29" si="2">ROUND(C29*E29,2)</f>
        <v>0</v>
      </c>
      <c r="G29" s="75"/>
    </row>
    <row r="30" spans="1:9" ht="16.5" customHeight="1">
      <c r="B30" s="204"/>
      <c r="C30" s="205"/>
      <c r="D30" s="205"/>
      <c r="E30" s="14"/>
      <c r="F30" s="75"/>
      <c r="G30" s="75"/>
    </row>
    <row r="31" spans="1:9">
      <c r="E31" s="77"/>
      <c r="F31" s="76"/>
      <c r="G31" s="76"/>
    </row>
    <row r="32" spans="1:9" ht="87" customHeight="1">
      <c r="A32" s="2">
        <v>2.0299999999999998</v>
      </c>
      <c r="B32" s="284" t="s">
        <v>185</v>
      </c>
      <c r="C32" s="290"/>
      <c r="D32" s="205"/>
      <c r="E32" s="244"/>
      <c r="F32" s="245"/>
      <c r="G32" s="284"/>
      <c r="H32" s="290"/>
      <c r="I32" s="204"/>
    </row>
    <row r="33" spans="1:9">
      <c r="A33" s="2"/>
      <c r="B33" s="203" t="s">
        <v>19</v>
      </c>
      <c r="C33" s="74">
        <v>5</v>
      </c>
      <c r="E33" s="270"/>
      <c r="F33" s="75">
        <f t="shared" ref="F33" si="3">ROUND(C33*E33,2)</f>
        <v>0</v>
      </c>
      <c r="G33" s="75">
        <f>ROUND(D33*E33,2)</f>
        <v>0</v>
      </c>
    </row>
    <row r="34" spans="1:9">
      <c r="A34" s="2"/>
      <c r="E34" s="77"/>
      <c r="F34" s="76"/>
      <c r="G34" s="76"/>
    </row>
    <row r="35" spans="1:9">
      <c r="A35" s="2"/>
      <c r="E35" s="77"/>
      <c r="F35" s="76"/>
      <c r="G35" s="76"/>
    </row>
    <row r="36" spans="1:9" ht="87" customHeight="1">
      <c r="A36" s="2">
        <v>2.04</v>
      </c>
      <c r="B36" s="284" t="s">
        <v>186</v>
      </c>
      <c r="C36" s="290"/>
      <c r="D36" s="205"/>
      <c r="E36" s="244"/>
      <c r="F36" s="244"/>
      <c r="G36" s="284"/>
      <c r="H36" s="290"/>
      <c r="I36" s="204"/>
    </row>
    <row r="37" spans="1:9">
      <c r="A37" s="2"/>
      <c r="B37" s="203" t="s">
        <v>19</v>
      </c>
      <c r="C37" s="74">
        <v>3</v>
      </c>
      <c r="E37" s="270"/>
      <c r="F37" s="75">
        <f t="shared" ref="F37" si="4">ROUND(C37*E37,2)</f>
        <v>0</v>
      </c>
      <c r="G37" s="75">
        <f>ROUND(D37*E37,2)</f>
        <v>0</v>
      </c>
    </row>
    <row r="38" spans="1:9">
      <c r="A38" s="2"/>
      <c r="E38" s="77"/>
      <c r="F38" s="76"/>
      <c r="G38" s="76"/>
    </row>
    <row r="39" spans="1:9">
      <c r="A39" s="2"/>
      <c r="E39" s="77"/>
      <c r="F39" s="76"/>
      <c r="G39" s="76"/>
    </row>
    <row r="40" spans="1:9" ht="60.75" customHeight="1">
      <c r="A40" s="2">
        <v>2.0499999999999998</v>
      </c>
      <c r="B40" s="284" t="s">
        <v>276</v>
      </c>
      <c r="C40" s="290"/>
      <c r="D40" s="205"/>
      <c r="E40" s="244"/>
      <c r="F40" s="244"/>
      <c r="G40" s="284"/>
      <c r="H40" s="290"/>
      <c r="I40" s="204"/>
    </row>
    <row r="41" spans="1:9">
      <c r="A41" s="2"/>
      <c r="B41" s="203" t="s">
        <v>19</v>
      </c>
      <c r="C41" s="74">
        <v>2</v>
      </c>
      <c r="E41" s="270"/>
      <c r="F41" s="75">
        <f t="shared" ref="F41" si="5">ROUND(C41*E41,2)</f>
        <v>0</v>
      </c>
      <c r="G41" s="75">
        <f>ROUND(D41*E41,2)</f>
        <v>0</v>
      </c>
    </row>
    <row r="42" spans="1:9">
      <c r="A42" s="2"/>
      <c r="E42" s="77"/>
      <c r="F42" s="75"/>
      <c r="G42" s="75"/>
    </row>
    <row r="43" spans="1:9" ht="60.75" customHeight="1">
      <c r="A43" s="2">
        <v>2.06</v>
      </c>
      <c r="B43" s="284" t="s">
        <v>277</v>
      </c>
      <c r="C43" s="290"/>
      <c r="D43" s="205"/>
      <c r="E43" s="244"/>
      <c r="F43" s="244"/>
      <c r="G43" s="75"/>
    </row>
    <row r="44" spans="1:9">
      <c r="A44" s="2"/>
      <c r="B44" s="203" t="s">
        <v>19</v>
      </c>
      <c r="C44" s="74">
        <v>1</v>
      </c>
      <c r="E44" s="270"/>
      <c r="F44" s="75">
        <f t="shared" ref="F44" si="6">ROUND(C44*E44,2)</f>
        <v>0</v>
      </c>
      <c r="G44" s="75"/>
    </row>
    <row r="45" spans="1:9">
      <c r="A45" s="2"/>
      <c r="E45" s="77"/>
      <c r="F45" s="75"/>
      <c r="G45" s="75"/>
    </row>
    <row r="46" spans="1:9" ht="72.75" customHeight="1">
      <c r="A46" s="2">
        <v>2.0699999999999998</v>
      </c>
      <c r="B46" s="284" t="s">
        <v>278</v>
      </c>
      <c r="C46" s="290"/>
      <c r="D46" s="205"/>
      <c r="E46" s="77"/>
      <c r="F46" s="76"/>
      <c r="G46" s="76"/>
    </row>
    <row r="47" spans="1:9">
      <c r="A47" s="2"/>
      <c r="B47" s="203" t="s">
        <v>19</v>
      </c>
      <c r="C47" s="74">
        <v>5</v>
      </c>
      <c r="E47" s="270"/>
      <c r="F47" s="75">
        <f t="shared" ref="F47" si="7">ROUND(C47*E47,2)</f>
        <v>0</v>
      </c>
      <c r="G47" s="75">
        <f>ROUND(D47*E47,2)</f>
        <v>0</v>
      </c>
    </row>
    <row r="48" spans="1:9">
      <c r="A48" s="2"/>
      <c r="E48" s="77"/>
      <c r="F48" s="76"/>
      <c r="G48" s="76"/>
    </row>
    <row r="49" spans="1:9" ht="29.25" customHeight="1">
      <c r="A49" s="2">
        <v>2.08</v>
      </c>
      <c r="B49" s="284" t="s">
        <v>187</v>
      </c>
      <c r="C49" s="290"/>
      <c r="D49" s="205"/>
      <c r="E49" s="244"/>
      <c r="F49" s="244"/>
      <c r="G49" s="284"/>
      <c r="H49" s="290"/>
      <c r="I49" s="204"/>
    </row>
    <row r="50" spans="1:9">
      <c r="A50" s="65" t="s">
        <v>45</v>
      </c>
      <c r="B50" s="171" t="s">
        <v>188</v>
      </c>
      <c r="C50" s="1"/>
      <c r="D50" s="1"/>
      <c r="E50" s="1"/>
      <c r="F50" s="1"/>
      <c r="G50" s="75">
        <f>ROUND(D51*E51,2)</f>
        <v>0</v>
      </c>
    </row>
    <row r="51" spans="1:9">
      <c r="B51" s="203" t="s">
        <v>44</v>
      </c>
      <c r="C51" s="74">
        <v>250</v>
      </c>
      <c r="E51" s="270"/>
      <c r="F51" s="75">
        <f t="shared" ref="F51:F63" si="8">ROUND(C51*E51,2)</f>
        <v>0</v>
      </c>
      <c r="G51" s="75"/>
    </row>
    <row r="52" spans="1:9">
      <c r="A52" s="65" t="s">
        <v>45</v>
      </c>
      <c r="B52" s="203" t="s">
        <v>189</v>
      </c>
      <c r="E52" s="77"/>
      <c r="F52" s="75"/>
      <c r="G52" s="75"/>
    </row>
    <row r="53" spans="1:9">
      <c r="B53" s="203" t="s">
        <v>44</v>
      </c>
      <c r="C53" s="74">
        <v>20</v>
      </c>
      <c r="E53" s="270"/>
      <c r="F53" s="75">
        <f t="shared" si="8"/>
        <v>0</v>
      </c>
      <c r="G53" s="75"/>
    </row>
    <row r="54" spans="1:9">
      <c r="A54" s="65" t="s">
        <v>45</v>
      </c>
      <c r="B54" s="171" t="s">
        <v>190</v>
      </c>
      <c r="E54" s="77"/>
      <c r="F54" s="75"/>
      <c r="G54" s="75"/>
    </row>
    <row r="55" spans="1:9">
      <c r="B55" s="203" t="s">
        <v>44</v>
      </c>
      <c r="C55" s="74">
        <v>38</v>
      </c>
      <c r="E55" s="270"/>
      <c r="F55" s="75">
        <f t="shared" si="8"/>
        <v>0</v>
      </c>
      <c r="G55" s="75"/>
    </row>
    <row r="56" spans="1:9">
      <c r="A56" s="65" t="s">
        <v>45</v>
      </c>
      <c r="B56" s="171" t="s">
        <v>191</v>
      </c>
      <c r="E56" s="77"/>
      <c r="F56" s="75"/>
      <c r="G56" s="75"/>
    </row>
    <row r="57" spans="1:9">
      <c r="B57" s="203" t="s">
        <v>44</v>
      </c>
      <c r="C57" s="74">
        <v>10</v>
      </c>
      <c r="E57" s="270"/>
      <c r="F57" s="75">
        <f t="shared" si="8"/>
        <v>0</v>
      </c>
      <c r="G57" s="75"/>
    </row>
    <row r="58" spans="1:9">
      <c r="A58" s="65" t="s">
        <v>45</v>
      </c>
      <c r="B58" s="171" t="s">
        <v>192</v>
      </c>
      <c r="E58" s="77"/>
      <c r="F58" s="75"/>
      <c r="G58" s="75"/>
    </row>
    <row r="59" spans="1:9">
      <c r="B59" s="203" t="s">
        <v>44</v>
      </c>
      <c r="C59" s="74">
        <v>5</v>
      </c>
      <c r="E59" s="270"/>
      <c r="F59" s="75">
        <f t="shared" si="8"/>
        <v>0</v>
      </c>
      <c r="G59" s="75"/>
    </row>
    <row r="60" spans="1:9">
      <c r="A60" s="65" t="s">
        <v>45</v>
      </c>
      <c r="B60" s="171" t="s">
        <v>193</v>
      </c>
      <c r="E60" s="77"/>
      <c r="F60" s="75"/>
      <c r="G60" s="75"/>
    </row>
    <row r="61" spans="1:9">
      <c r="B61" s="203" t="s">
        <v>44</v>
      </c>
      <c r="C61" s="74">
        <v>20</v>
      </c>
      <c r="E61" s="270"/>
      <c r="F61" s="75">
        <f t="shared" si="8"/>
        <v>0</v>
      </c>
      <c r="G61" s="75"/>
    </row>
    <row r="62" spans="1:9">
      <c r="A62" s="65" t="s">
        <v>45</v>
      </c>
      <c r="B62" s="171" t="s">
        <v>194</v>
      </c>
      <c r="E62" s="77"/>
      <c r="F62" s="75"/>
      <c r="G62" s="75"/>
    </row>
    <row r="63" spans="1:9">
      <c r="B63" s="203" t="s">
        <v>44</v>
      </c>
      <c r="C63" s="74">
        <v>220</v>
      </c>
      <c r="E63" s="270"/>
      <c r="F63" s="75">
        <f t="shared" si="8"/>
        <v>0</v>
      </c>
      <c r="G63" s="76"/>
    </row>
    <row r="64" spans="1:9">
      <c r="E64" s="77"/>
      <c r="F64" s="76"/>
      <c r="G64" s="76"/>
    </row>
    <row r="65" spans="1:7" ht="59.25" customHeight="1">
      <c r="A65" s="4">
        <v>2.09</v>
      </c>
      <c r="B65" s="284" t="s">
        <v>195</v>
      </c>
      <c r="C65" s="290"/>
      <c r="D65" s="205"/>
      <c r="E65" s="77"/>
      <c r="F65" s="76"/>
      <c r="G65" s="76"/>
    </row>
    <row r="66" spans="1:7">
      <c r="B66" s="203" t="s">
        <v>44</v>
      </c>
      <c r="C66" s="74">
        <v>60</v>
      </c>
      <c r="E66" s="270"/>
      <c r="F66" s="75">
        <f t="shared" ref="F66" si="9">ROUND(C66*E66,2)</f>
        <v>0</v>
      </c>
      <c r="G66" s="75">
        <f>ROUND(D66*E66,2)</f>
        <v>0</v>
      </c>
    </row>
    <row r="67" spans="1:7">
      <c r="E67" s="77"/>
      <c r="F67" s="75"/>
      <c r="G67" s="75"/>
    </row>
    <row r="68" spans="1:7" ht="17.25" customHeight="1">
      <c r="A68" s="4">
        <v>2.1</v>
      </c>
      <c r="B68" s="284" t="s">
        <v>196</v>
      </c>
      <c r="C68" s="290"/>
      <c r="E68" s="77"/>
      <c r="F68" s="75"/>
      <c r="G68" s="75"/>
    </row>
    <row r="69" spans="1:7">
      <c r="B69" s="203" t="s">
        <v>44</v>
      </c>
      <c r="C69" s="74">
        <v>35</v>
      </c>
      <c r="E69" s="270"/>
      <c r="F69" s="75">
        <f t="shared" ref="F69" si="10">ROUND(C69*E69,2)</f>
        <v>0</v>
      </c>
      <c r="G69" s="75"/>
    </row>
    <row r="70" spans="1:7">
      <c r="E70" s="77"/>
      <c r="F70" s="75"/>
      <c r="G70" s="75"/>
    </row>
    <row r="71" spans="1:7" ht="42.75">
      <c r="A71" s="4">
        <v>2.11</v>
      </c>
      <c r="B71" s="203" t="s">
        <v>197</v>
      </c>
      <c r="E71" s="77"/>
      <c r="F71" s="75"/>
      <c r="G71" s="75"/>
    </row>
    <row r="72" spans="1:7">
      <c r="B72" s="203" t="s">
        <v>44</v>
      </c>
      <c r="C72" s="74">
        <v>15</v>
      </c>
      <c r="E72" s="270"/>
      <c r="F72" s="75">
        <f t="shared" ref="F72" si="11">ROUND(C72*E72,2)</f>
        <v>0</v>
      </c>
      <c r="G72" s="75"/>
    </row>
    <row r="73" spans="1:7">
      <c r="E73" s="77"/>
      <c r="F73" s="75"/>
      <c r="G73" s="75"/>
    </row>
    <row r="74" spans="1:7" ht="31.5" customHeight="1">
      <c r="A74" s="4">
        <v>2.12</v>
      </c>
      <c r="B74" s="203" t="s">
        <v>198</v>
      </c>
      <c r="E74" s="77"/>
      <c r="F74" s="75"/>
      <c r="G74" s="75"/>
    </row>
    <row r="75" spans="1:7" ht="30" customHeight="1">
      <c r="A75" s="65" t="s">
        <v>45</v>
      </c>
      <c r="B75" s="173" t="s">
        <v>199</v>
      </c>
      <c r="E75" s="77"/>
      <c r="F75" s="75"/>
      <c r="G75" s="75"/>
    </row>
    <row r="76" spans="1:7">
      <c r="B76" s="203" t="s">
        <v>1</v>
      </c>
      <c r="C76" s="74">
        <v>1</v>
      </c>
      <c r="E76" s="270"/>
      <c r="F76" s="75">
        <f t="shared" ref="F76" si="12">ROUND(C76*E76,2)</f>
        <v>0</v>
      </c>
      <c r="G76" s="75"/>
    </row>
    <row r="77" spans="1:7">
      <c r="A77" s="65" t="s">
        <v>45</v>
      </c>
      <c r="B77" s="203" t="s">
        <v>200</v>
      </c>
      <c r="E77" s="77"/>
      <c r="F77" s="75"/>
      <c r="G77" s="75"/>
    </row>
    <row r="78" spans="1:7">
      <c r="B78" s="203" t="s">
        <v>1</v>
      </c>
      <c r="C78" s="74">
        <v>1</v>
      </c>
      <c r="E78" s="270"/>
      <c r="F78" s="75">
        <f t="shared" ref="F78" si="13">ROUND(C78*E78,2)</f>
        <v>0</v>
      </c>
      <c r="G78" s="75"/>
    </row>
    <row r="79" spans="1:7">
      <c r="A79" s="65" t="s">
        <v>45</v>
      </c>
      <c r="B79" s="203" t="s">
        <v>201</v>
      </c>
      <c r="E79" s="77"/>
      <c r="F79" s="75"/>
      <c r="G79" s="75"/>
    </row>
    <row r="80" spans="1:7">
      <c r="B80" s="203" t="s">
        <v>1</v>
      </c>
      <c r="C80" s="74">
        <v>11</v>
      </c>
      <c r="E80" s="270"/>
      <c r="F80" s="75">
        <f t="shared" ref="F80" si="14">ROUND(C80*E80,2)</f>
        <v>0</v>
      </c>
      <c r="G80" s="75"/>
    </row>
    <row r="81" spans="1:7">
      <c r="A81" s="65" t="s">
        <v>45</v>
      </c>
      <c r="B81" s="203" t="s">
        <v>202</v>
      </c>
      <c r="E81" s="77"/>
      <c r="F81" s="75"/>
      <c r="G81" s="75"/>
    </row>
    <row r="82" spans="1:7">
      <c r="B82" s="203" t="s">
        <v>1</v>
      </c>
      <c r="C82" s="74">
        <v>11</v>
      </c>
      <c r="E82" s="270"/>
      <c r="F82" s="75">
        <f t="shared" ref="F82" si="15">ROUND(C82*E82,2)</f>
        <v>0</v>
      </c>
      <c r="G82" s="75"/>
    </row>
    <row r="83" spans="1:7">
      <c r="A83" s="65" t="s">
        <v>45</v>
      </c>
      <c r="B83" s="203" t="s">
        <v>203</v>
      </c>
      <c r="E83" s="77"/>
      <c r="F83" s="75"/>
      <c r="G83" s="75"/>
    </row>
    <row r="84" spans="1:7">
      <c r="B84" s="203" t="s">
        <v>1</v>
      </c>
      <c r="C84" s="74">
        <v>1</v>
      </c>
      <c r="E84" s="270"/>
      <c r="F84" s="75">
        <f t="shared" ref="F84" si="16">ROUND(C84*E84,2)</f>
        <v>0</v>
      </c>
      <c r="G84" s="75"/>
    </row>
    <row r="85" spans="1:7">
      <c r="E85" s="77"/>
      <c r="F85" s="75"/>
      <c r="G85" s="75"/>
    </row>
    <row r="86" spans="1:7" ht="57">
      <c r="A86" s="4">
        <v>2.13</v>
      </c>
      <c r="B86" s="174" t="s">
        <v>204</v>
      </c>
      <c r="E86" s="77"/>
      <c r="F86" s="75"/>
      <c r="G86" s="75"/>
    </row>
    <row r="87" spans="1:7">
      <c r="B87" s="203" t="s">
        <v>1</v>
      </c>
      <c r="C87" s="74">
        <v>1</v>
      </c>
      <c r="E87" s="270"/>
      <c r="F87" s="75">
        <f t="shared" ref="F87" si="17">ROUND(C87*E87,2)</f>
        <v>0</v>
      </c>
      <c r="G87" s="75"/>
    </row>
    <row r="88" spans="1:7">
      <c r="E88" s="77"/>
      <c r="F88" s="75"/>
      <c r="G88" s="75"/>
    </row>
    <row r="89" spans="1:7" ht="42.75">
      <c r="A89" s="4">
        <v>2.13</v>
      </c>
      <c r="B89" s="166" t="s">
        <v>279</v>
      </c>
      <c r="E89" s="77"/>
      <c r="F89" s="75"/>
      <c r="G89" s="75"/>
    </row>
    <row r="90" spans="1:7">
      <c r="B90" s="203" t="s">
        <v>1</v>
      </c>
      <c r="D90" s="74">
        <v>1</v>
      </c>
      <c r="E90" s="270"/>
      <c r="F90" s="75"/>
      <c r="G90" s="75">
        <f>D90*E90</f>
        <v>0</v>
      </c>
    </row>
    <row r="91" spans="1:7">
      <c r="E91" s="77"/>
      <c r="F91" s="75"/>
      <c r="G91" s="75"/>
    </row>
    <row r="92" spans="1:7" ht="28.5">
      <c r="A92" s="4">
        <v>2.13</v>
      </c>
      <c r="B92" s="203" t="s">
        <v>206</v>
      </c>
      <c r="E92" s="77"/>
      <c r="F92" s="75"/>
      <c r="G92" s="75"/>
    </row>
    <row r="93" spans="1:7">
      <c r="A93" s="65" t="s">
        <v>45</v>
      </c>
      <c r="B93" s="203" t="s">
        <v>207</v>
      </c>
      <c r="E93" s="77"/>
      <c r="F93" s="75"/>
      <c r="G93" s="75"/>
    </row>
    <row r="94" spans="1:7">
      <c r="B94" s="203" t="s">
        <v>19</v>
      </c>
      <c r="C94" s="74">
        <v>3</v>
      </c>
      <c r="E94" s="270"/>
      <c r="F94" s="75">
        <f t="shared" ref="F94" si="18">ROUND(C94*E94,2)</f>
        <v>0</v>
      </c>
      <c r="G94" s="75"/>
    </row>
    <row r="95" spans="1:7" ht="28.5">
      <c r="A95" s="65" t="s">
        <v>45</v>
      </c>
      <c r="B95" s="203" t="s">
        <v>280</v>
      </c>
      <c r="E95" s="77"/>
      <c r="F95" s="75"/>
      <c r="G95" s="75"/>
    </row>
    <row r="96" spans="1:7">
      <c r="B96" s="203" t="s">
        <v>1</v>
      </c>
      <c r="C96" s="74">
        <v>1</v>
      </c>
      <c r="E96" s="270"/>
      <c r="F96" s="75">
        <f t="shared" ref="F96" si="19">ROUND(C96*E96,2)</f>
        <v>0</v>
      </c>
      <c r="G96" s="75"/>
    </row>
    <row r="97" spans="1:7" ht="42.75">
      <c r="A97" s="65" t="s">
        <v>45</v>
      </c>
      <c r="B97" s="203" t="s">
        <v>208</v>
      </c>
      <c r="E97" s="77"/>
      <c r="F97" s="75"/>
      <c r="G97" s="75"/>
    </row>
    <row r="98" spans="1:7">
      <c r="B98" s="203" t="s">
        <v>1</v>
      </c>
      <c r="C98" s="74">
        <v>1</v>
      </c>
      <c r="E98" s="270"/>
      <c r="F98" s="75">
        <f t="shared" ref="F98" si="20">ROUND(C98*E98,2)</f>
        <v>0</v>
      </c>
      <c r="G98" s="75"/>
    </row>
    <row r="99" spans="1:7">
      <c r="A99" s="65" t="s">
        <v>45</v>
      </c>
      <c r="B99" s="203" t="s">
        <v>209</v>
      </c>
      <c r="E99" s="77"/>
      <c r="F99" s="75"/>
      <c r="G99" s="75"/>
    </row>
    <row r="100" spans="1:7">
      <c r="B100" s="203" t="s">
        <v>1</v>
      </c>
      <c r="C100" s="74">
        <v>1</v>
      </c>
      <c r="E100" s="270"/>
      <c r="F100" s="75">
        <f t="shared" ref="F100" si="21">ROUND(C100*E100,2)</f>
        <v>0</v>
      </c>
      <c r="G100" s="75"/>
    </row>
    <row r="101" spans="1:7">
      <c r="E101" s="77"/>
      <c r="F101" s="75"/>
      <c r="G101" s="75"/>
    </row>
    <row r="102" spans="1:7" ht="30" customHeight="1">
      <c r="A102" s="4">
        <v>2.14</v>
      </c>
      <c r="B102" s="203" t="s">
        <v>210</v>
      </c>
      <c r="E102" s="77"/>
      <c r="F102" s="75"/>
      <c r="G102" s="75"/>
    </row>
    <row r="103" spans="1:7">
      <c r="B103" s="203" t="s">
        <v>44</v>
      </c>
      <c r="C103" s="74">
        <v>160</v>
      </c>
      <c r="E103" s="270"/>
      <c r="F103" s="75">
        <f t="shared" ref="F103" si="22">ROUND(C103*E103,2)</f>
        <v>0</v>
      </c>
      <c r="G103" s="76"/>
    </row>
    <row r="104" spans="1:7">
      <c r="E104" s="77"/>
      <c r="F104" s="75"/>
      <c r="G104" s="76"/>
    </row>
    <row r="105" spans="1:7" ht="28.5">
      <c r="A105" s="4">
        <v>2.15</v>
      </c>
      <c r="B105" s="203" t="s">
        <v>221</v>
      </c>
      <c r="E105" s="77"/>
      <c r="F105" s="75"/>
      <c r="G105" s="75"/>
    </row>
    <row r="106" spans="1:7">
      <c r="B106" s="203" t="s">
        <v>1</v>
      </c>
      <c r="C106" s="74">
        <v>11</v>
      </c>
      <c r="E106" s="270"/>
      <c r="F106" s="75">
        <f t="shared" ref="F106" si="23">ROUND(C106*E106,2)</f>
        <v>0</v>
      </c>
      <c r="G106" s="76"/>
    </row>
    <row r="107" spans="1:7">
      <c r="E107" s="77"/>
      <c r="F107" s="75"/>
      <c r="G107" s="76"/>
    </row>
    <row r="108" spans="1:7" ht="42.75">
      <c r="A108" s="4">
        <v>2.16</v>
      </c>
      <c r="B108" s="176" t="s">
        <v>222</v>
      </c>
      <c r="E108" s="77"/>
      <c r="F108" s="75"/>
      <c r="G108" s="76"/>
    </row>
    <row r="109" spans="1:7">
      <c r="B109" s="203" t="s">
        <v>44</v>
      </c>
      <c r="C109" s="74">
        <v>50</v>
      </c>
      <c r="E109" s="270"/>
      <c r="F109" s="75">
        <f t="shared" ref="F109" si="24">ROUND(C109*E109,2)</f>
        <v>0</v>
      </c>
      <c r="G109" s="76"/>
    </row>
    <row r="110" spans="1:7">
      <c r="E110" s="77"/>
      <c r="F110" s="75"/>
      <c r="G110" s="76"/>
    </row>
    <row r="111" spans="1:7" ht="42.75">
      <c r="A111" s="4">
        <v>2.17</v>
      </c>
      <c r="B111" s="176" t="s">
        <v>223</v>
      </c>
      <c r="E111" s="77"/>
      <c r="F111" s="75"/>
      <c r="G111" s="76"/>
    </row>
    <row r="112" spans="1:7">
      <c r="B112" s="203" t="s">
        <v>44</v>
      </c>
      <c r="C112" s="74">
        <v>8</v>
      </c>
      <c r="E112" s="270"/>
      <c r="F112" s="75">
        <f t="shared" ref="F112" si="25">ROUND(C112*E112,2)</f>
        <v>0</v>
      </c>
      <c r="G112" s="76"/>
    </row>
    <row r="113" spans="1:7">
      <c r="E113" s="77"/>
      <c r="F113" s="75"/>
      <c r="G113" s="76"/>
    </row>
    <row r="114" spans="1:7" ht="43.5" customHeight="1">
      <c r="A114" s="4">
        <v>2.1800000000000002</v>
      </c>
      <c r="B114" s="176" t="s">
        <v>281</v>
      </c>
      <c r="E114" s="77"/>
      <c r="F114" s="75"/>
      <c r="G114" s="76"/>
    </row>
    <row r="115" spans="1:7">
      <c r="B115" s="203" t="s">
        <v>1</v>
      </c>
      <c r="C115" s="74">
        <v>1</v>
      </c>
      <c r="E115" s="270"/>
      <c r="F115" s="75">
        <f t="shared" ref="F115" si="26">ROUND(C115*E115,2)</f>
        <v>0</v>
      </c>
      <c r="G115" s="76"/>
    </row>
    <row r="116" spans="1:7">
      <c r="E116" s="77"/>
      <c r="F116" s="75"/>
      <c r="G116" s="76"/>
    </row>
    <row r="117" spans="1:7" ht="28.5">
      <c r="A117" s="4">
        <v>2.19</v>
      </c>
      <c r="B117" s="176" t="s">
        <v>282</v>
      </c>
      <c r="E117" s="77"/>
      <c r="F117" s="75"/>
      <c r="G117" s="76"/>
    </row>
    <row r="118" spans="1:7">
      <c r="B118" s="203" t="s">
        <v>19</v>
      </c>
      <c r="C118" s="74">
        <v>14</v>
      </c>
      <c r="E118" s="270"/>
      <c r="F118" s="75">
        <f t="shared" ref="F118" si="27">ROUND(C118*E118,2)</f>
        <v>0</v>
      </c>
      <c r="G118" s="76"/>
    </row>
    <row r="119" spans="1:7">
      <c r="E119" s="77"/>
      <c r="F119" s="75"/>
      <c r="G119" s="76"/>
    </row>
    <row r="120" spans="1:7" ht="42.75">
      <c r="A120" s="4">
        <v>2.2000000000000002</v>
      </c>
      <c r="B120" s="176" t="s">
        <v>283</v>
      </c>
      <c r="E120" s="77"/>
      <c r="F120" s="75"/>
      <c r="G120" s="76"/>
    </row>
    <row r="121" spans="1:7">
      <c r="B121" s="203" t="s">
        <v>19</v>
      </c>
      <c r="C121" s="74">
        <v>14</v>
      </c>
      <c r="E121" s="270"/>
      <c r="F121" s="75">
        <f t="shared" ref="F121" si="28">ROUND(C121*E121,2)</f>
        <v>0</v>
      </c>
      <c r="G121" s="76"/>
    </row>
    <row r="122" spans="1:7">
      <c r="E122" s="77"/>
      <c r="F122" s="75"/>
      <c r="G122" s="76"/>
    </row>
    <row r="123" spans="1:7" ht="30" customHeight="1">
      <c r="A123" s="4">
        <v>2.21</v>
      </c>
      <c r="B123" s="176" t="s">
        <v>284</v>
      </c>
      <c r="E123" s="77"/>
      <c r="F123" s="75"/>
      <c r="G123" s="76"/>
    </row>
    <row r="124" spans="1:7">
      <c r="B124" s="203" t="s">
        <v>19</v>
      </c>
      <c r="C124" s="74">
        <v>14</v>
      </c>
      <c r="E124" s="270"/>
      <c r="F124" s="75">
        <f t="shared" ref="F124" si="29">ROUND(C124*E124,2)</f>
        <v>0</v>
      </c>
      <c r="G124" s="76"/>
    </row>
    <row r="125" spans="1:7">
      <c r="E125" s="77"/>
      <c r="F125" s="75"/>
      <c r="G125" s="76"/>
    </row>
    <row r="126" spans="1:7" ht="29.25" customHeight="1">
      <c r="A126" s="4">
        <v>2.2200000000000002</v>
      </c>
      <c r="B126" s="284" t="s">
        <v>285</v>
      </c>
      <c r="C126" s="290"/>
      <c r="E126" s="77"/>
      <c r="F126" s="75"/>
      <c r="G126" s="76"/>
    </row>
    <row r="127" spans="1:7">
      <c r="B127" s="203" t="s">
        <v>19</v>
      </c>
      <c r="C127" s="74">
        <v>1</v>
      </c>
      <c r="E127" s="270"/>
      <c r="F127" s="75">
        <f t="shared" ref="F127" si="30">ROUND(C127*E127,2)</f>
        <v>0</v>
      </c>
      <c r="G127" s="76"/>
    </row>
    <row r="128" spans="1:7">
      <c r="E128" s="77"/>
      <c r="F128" s="75"/>
      <c r="G128" s="76"/>
    </row>
    <row r="129" spans="1:7" ht="42.75" customHeight="1">
      <c r="A129" s="4">
        <v>2.23</v>
      </c>
      <c r="B129" s="284" t="s">
        <v>286</v>
      </c>
      <c r="C129" s="290"/>
      <c r="E129" s="77"/>
      <c r="F129" s="75"/>
      <c r="G129" s="76"/>
    </row>
    <row r="130" spans="1:7" ht="19.5" customHeight="1">
      <c r="B130" s="203" t="s">
        <v>1</v>
      </c>
      <c r="C130" s="74">
        <v>1</v>
      </c>
      <c r="E130" s="270"/>
      <c r="F130" s="75">
        <f t="shared" ref="F130" si="31">ROUND(C130*E130,2)</f>
        <v>0</v>
      </c>
      <c r="G130" s="76"/>
    </row>
    <row r="131" spans="1:7">
      <c r="E131" s="77"/>
      <c r="F131" s="75"/>
      <c r="G131" s="76"/>
    </row>
    <row r="132" spans="1:7" ht="42.75" customHeight="1">
      <c r="A132" s="4">
        <v>2.2400000000000002</v>
      </c>
      <c r="B132" s="284" t="s">
        <v>287</v>
      </c>
      <c r="C132" s="290"/>
      <c r="E132" s="77"/>
      <c r="F132" s="75"/>
      <c r="G132" s="76"/>
    </row>
    <row r="133" spans="1:7">
      <c r="B133" s="203" t="s">
        <v>1</v>
      </c>
      <c r="C133" s="74">
        <v>1</v>
      </c>
      <c r="E133" s="270"/>
      <c r="F133" s="75">
        <f t="shared" ref="F133" si="32">ROUND(C133*E133,2)</f>
        <v>0</v>
      </c>
      <c r="G133" s="76"/>
    </row>
    <row r="134" spans="1:7">
      <c r="E134" s="77"/>
      <c r="F134" s="75"/>
      <c r="G134" s="76"/>
    </row>
    <row r="135" spans="1:7" ht="44.25" customHeight="1">
      <c r="A135" s="4">
        <v>2.25</v>
      </c>
      <c r="B135" s="284" t="s">
        <v>288</v>
      </c>
      <c r="C135" s="290"/>
      <c r="E135" s="77"/>
      <c r="F135" s="75"/>
      <c r="G135" s="76"/>
    </row>
    <row r="136" spans="1:7">
      <c r="B136" s="203" t="s">
        <v>1</v>
      </c>
      <c r="C136" s="74">
        <v>1</v>
      </c>
      <c r="E136" s="270"/>
      <c r="F136" s="75">
        <f t="shared" ref="F136" si="33">ROUND(C136*E136,2)</f>
        <v>0</v>
      </c>
      <c r="G136" s="76"/>
    </row>
    <row r="137" spans="1:7">
      <c r="E137" s="77"/>
      <c r="F137" s="75"/>
      <c r="G137" s="76"/>
    </row>
    <row r="138" spans="1:7" ht="32.25" customHeight="1">
      <c r="A138" s="4">
        <v>2.2599999999999998</v>
      </c>
      <c r="B138" s="284" t="s">
        <v>289</v>
      </c>
      <c r="C138" s="290"/>
      <c r="E138" s="77"/>
      <c r="F138" s="75"/>
      <c r="G138" s="76"/>
    </row>
    <row r="139" spans="1:7">
      <c r="B139" s="203" t="s">
        <v>1</v>
      </c>
      <c r="C139" s="74">
        <v>1</v>
      </c>
      <c r="E139" s="270"/>
      <c r="F139" s="75">
        <f t="shared" ref="F139" si="34">ROUND(C139*E139,2)</f>
        <v>0</v>
      </c>
      <c r="G139" s="76"/>
    </row>
    <row r="140" spans="1:7">
      <c r="E140" s="77"/>
      <c r="F140" s="75"/>
      <c r="G140" s="76"/>
    </row>
    <row r="141" spans="1:7">
      <c r="A141" s="4">
        <v>2.27</v>
      </c>
      <c r="B141" s="284" t="s">
        <v>290</v>
      </c>
      <c r="C141" s="290"/>
      <c r="E141" s="77"/>
      <c r="F141" s="75"/>
      <c r="G141" s="76"/>
    </row>
    <row r="142" spans="1:7">
      <c r="B142" s="203" t="s">
        <v>44</v>
      </c>
      <c r="C142" s="74">
        <v>35</v>
      </c>
      <c r="E142" s="270"/>
      <c r="F142" s="75">
        <f t="shared" ref="F142" si="35">ROUND(C142*E142,2)</f>
        <v>0</v>
      </c>
      <c r="G142" s="76"/>
    </row>
    <row r="143" spans="1:7">
      <c r="E143" s="77"/>
      <c r="F143" s="75"/>
      <c r="G143" s="76"/>
    </row>
    <row r="144" spans="1:7" ht="28.5" customHeight="1">
      <c r="A144" s="4">
        <v>2.2799999999999998</v>
      </c>
      <c r="B144" s="284" t="s">
        <v>291</v>
      </c>
      <c r="C144" s="290"/>
      <c r="E144" s="77"/>
      <c r="F144" s="75"/>
      <c r="G144" s="76"/>
    </row>
    <row r="145" spans="1:7">
      <c r="B145" s="203" t="s">
        <v>44</v>
      </c>
      <c r="C145" s="74">
        <v>10</v>
      </c>
      <c r="E145" s="270"/>
      <c r="F145" s="75">
        <f t="shared" ref="F145" si="36">ROUND(C145*E145,2)</f>
        <v>0</v>
      </c>
      <c r="G145" s="76"/>
    </row>
    <row r="146" spans="1:7">
      <c r="E146" s="77"/>
      <c r="F146" s="75"/>
      <c r="G146" s="76"/>
    </row>
    <row r="147" spans="1:7">
      <c r="A147" s="4">
        <v>2.29</v>
      </c>
      <c r="B147" s="284" t="s">
        <v>292</v>
      </c>
      <c r="C147" s="290"/>
      <c r="E147" s="77"/>
      <c r="F147" s="75"/>
      <c r="G147" s="76"/>
    </row>
    <row r="148" spans="1:7" ht="20.25" customHeight="1">
      <c r="B148" s="203" t="s">
        <v>1</v>
      </c>
      <c r="C148" s="74">
        <v>2</v>
      </c>
      <c r="E148" s="270"/>
      <c r="F148" s="75">
        <f t="shared" ref="F148" si="37">ROUND(C148*E148,2)</f>
        <v>0</v>
      </c>
      <c r="G148" s="76"/>
    </row>
    <row r="149" spans="1:7">
      <c r="E149" s="77"/>
      <c r="F149" s="75"/>
      <c r="G149" s="76"/>
    </row>
    <row r="150" spans="1:7" ht="28.5" customHeight="1">
      <c r="A150" s="4">
        <v>2.2999999999999998</v>
      </c>
      <c r="B150" s="284" t="s">
        <v>293</v>
      </c>
      <c r="C150" s="290"/>
      <c r="E150" s="77"/>
      <c r="F150" s="75"/>
      <c r="G150" s="76"/>
    </row>
    <row r="151" spans="1:7">
      <c r="B151" s="203" t="s">
        <v>44</v>
      </c>
      <c r="C151" s="74">
        <v>35</v>
      </c>
      <c r="E151" s="270"/>
      <c r="F151" s="75">
        <f t="shared" ref="F151" si="38">ROUND(C151*E151,2)</f>
        <v>0</v>
      </c>
      <c r="G151" s="76"/>
    </row>
    <row r="152" spans="1:7">
      <c r="E152" s="77"/>
      <c r="F152" s="75"/>
      <c r="G152" s="76"/>
    </row>
    <row r="153" spans="1:7" ht="30" customHeight="1">
      <c r="A153" s="4">
        <v>2.31</v>
      </c>
      <c r="B153" s="284" t="s">
        <v>294</v>
      </c>
      <c r="C153" s="290"/>
      <c r="E153" s="77"/>
      <c r="F153" s="75"/>
      <c r="G153" s="76"/>
    </row>
    <row r="154" spans="1:7">
      <c r="B154" s="203" t="s">
        <v>44</v>
      </c>
      <c r="C154" s="74">
        <v>35</v>
      </c>
      <c r="E154" s="270"/>
      <c r="F154" s="75">
        <f t="shared" ref="F154" si="39">ROUND(C154*E154,2)</f>
        <v>0</v>
      </c>
      <c r="G154" s="76"/>
    </row>
    <row r="155" spans="1:7">
      <c r="E155" s="77"/>
      <c r="F155" s="75"/>
      <c r="G155" s="76"/>
    </row>
    <row r="156" spans="1:7">
      <c r="A156" s="4">
        <v>2.3199999999999998</v>
      </c>
      <c r="B156" s="284" t="s">
        <v>295</v>
      </c>
      <c r="C156" s="290"/>
      <c r="E156" s="77"/>
      <c r="F156" s="75"/>
      <c r="G156" s="76"/>
    </row>
    <row r="157" spans="1:7">
      <c r="B157" s="203" t="s">
        <v>1</v>
      </c>
      <c r="C157" s="74">
        <v>1</v>
      </c>
      <c r="E157" s="270"/>
      <c r="F157" s="75">
        <f t="shared" ref="F157" si="40">ROUND(C157*E157,2)</f>
        <v>0</v>
      </c>
      <c r="G157" s="76"/>
    </row>
    <row r="158" spans="1:7">
      <c r="E158" s="77"/>
      <c r="F158" s="76"/>
      <c r="G158" s="76"/>
    </row>
    <row r="159" spans="1:7" ht="15.75" thickBot="1">
      <c r="B159" s="68" t="s">
        <v>211</v>
      </c>
      <c r="C159" s="10"/>
      <c r="D159" s="10"/>
      <c r="E159" s="12"/>
      <c r="F159" s="181">
        <f>SUM(F23:F158)</f>
        <v>0</v>
      </c>
      <c r="G159" s="181">
        <f>SUM(G16:H158)</f>
        <v>0</v>
      </c>
    </row>
    <row r="160" spans="1:7" ht="15" customHeight="1" thickTop="1">
      <c r="E160" s="77"/>
      <c r="F160" s="76"/>
      <c r="G160" s="76"/>
    </row>
    <row r="161" spans="1:9" ht="30">
      <c r="A161" s="63" t="s">
        <v>8</v>
      </c>
      <c r="B161" s="64" t="s">
        <v>433</v>
      </c>
      <c r="E161" s="77"/>
      <c r="F161" s="76"/>
      <c r="G161" s="76"/>
    </row>
    <row r="162" spans="1:9">
      <c r="A162" s="63"/>
      <c r="B162" s="64"/>
      <c r="E162" s="77"/>
      <c r="F162" s="76"/>
      <c r="G162" s="76"/>
    </row>
    <row r="163" spans="1:9" ht="18.75" customHeight="1">
      <c r="A163" s="4">
        <v>3.01</v>
      </c>
      <c r="B163" s="284" t="s">
        <v>212</v>
      </c>
      <c r="C163" s="290"/>
      <c r="D163" s="205"/>
      <c r="E163" s="77"/>
      <c r="F163" s="76"/>
      <c r="G163" s="76"/>
    </row>
    <row r="164" spans="1:9">
      <c r="B164" s="203" t="s">
        <v>1</v>
      </c>
      <c r="C164" s="74">
        <v>2</v>
      </c>
      <c r="E164" s="270"/>
      <c r="F164" s="75">
        <f t="shared" ref="F164" si="41">ROUND(C164*E164,2)</f>
        <v>0</v>
      </c>
      <c r="G164" s="75">
        <f>ROUND(D164*E164,2)</f>
        <v>0</v>
      </c>
    </row>
    <row r="165" spans="1:9">
      <c r="E165" s="77"/>
      <c r="F165" s="76"/>
      <c r="G165" s="76"/>
    </row>
    <row r="166" spans="1:9" ht="17.25" customHeight="1">
      <c r="A166" s="4">
        <v>3.02</v>
      </c>
      <c r="B166" s="284" t="s">
        <v>213</v>
      </c>
      <c r="C166" s="290"/>
      <c r="D166" s="205"/>
      <c r="E166" s="284"/>
      <c r="F166" s="290"/>
      <c r="G166" s="284"/>
      <c r="H166" s="290"/>
      <c r="I166" s="204"/>
    </row>
    <row r="167" spans="1:9" ht="15" customHeight="1">
      <c r="B167" s="203" t="s">
        <v>1</v>
      </c>
      <c r="C167" s="74">
        <v>2</v>
      </c>
      <c r="E167" s="270"/>
      <c r="F167" s="75">
        <f t="shared" ref="F167" si="42">ROUND(C167*E167,2)</f>
        <v>0</v>
      </c>
      <c r="G167" s="75">
        <f>ROUND(D167*E167,2)</f>
        <v>0</v>
      </c>
    </row>
    <row r="168" spans="1:9">
      <c r="E168" s="77"/>
      <c r="F168" s="76"/>
      <c r="G168" s="76"/>
    </row>
    <row r="169" spans="1:9" ht="30.75" customHeight="1">
      <c r="A169" s="4">
        <v>3.03</v>
      </c>
      <c r="B169" s="284" t="s">
        <v>296</v>
      </c>
      <c r="C169" s="290"/>
      <c r="D169" s="205"/>
      <c r="E169" s="77"/>
      <c r="F169" s="76"/>
      <c r="G169" s="76"/>
    </row>
    <row r="170" spans="1:9" ht="15" customHeight="1">
      <c r="B170" s="203" t="s">
        <v>44</v>
      </c>
      <c r="C170" s="74">
        <v>15</v>
      </c>
      <c r="E170" s="270"/>
      <c r="F170" s="75">
        <f t="shared" ref="F170" si="43">ROUND(C170*E170,2)</f>
        <v>0</v>
      </c>
      <c r="G170" s="75">
        <f>ROUND(D170*E170,2)</f>
        <v>0</v>
      </c>
    </row>
    <row r="171" spans="1:9">
      <c r="E171" s="77"/>
      <c r="F171" s="76"/>
      <c r="G171" s="76"/>
    </row>
    <row r="172" spans="1:9" ht="30.75" customHeight="1">
      <c r="A172" s="4">
        <v>3.04</v>
      </c>
      <c r="B172" s="284" t="s">
        <v>214</v>
      </c>
      <c r="C172" s="290"/>
      <c r="D172" s="205"/>
      <c r="E172" s="77"/>
      <c r="F172" s="76"/>
      <c r="G172" s="76"/>
    </row>
    <row r="173" spans="1:9" ht="15" customHeight="1">
      <c r="B173" s="203" t="s">
        <v>44</v>
      </c>
      <c r="C173" s="74">
        <v>200</v>
      </c>
      <c r="E173" s="270"/>
      <c r="F173" s="75">
        <f t="shared" ref="F173" si="44">ROUND(C173*E173,2)</f>
        <v>0</v>
      </c>
      <c r="G173" s="75">
        <f>ROUND(D173*E173,2)</f>
        <v>0</v>
      </c>
    </row>
    <row r="174" spans="1:9">
      <c r="E174" s="77"/>
      <c r="F174" s="76"/>
      <c r="G174" s="76"/>
    </row>
    <row r="175" spans="1:9" ht="17.25" customHeight="1">
      <c r="A175" s="4">
        <v>3.05</v>
      </c>
      <c r="B175" s="304" t="s">
        <v>297</v>
      </c>
      <c r="C175" s="304"/>
      <c r="D175" s="209"/>
      <c r="E175" s="244"/>
      <c r="F175" s="244"/>
      <c r="G175" s="284"/>
      <c r="H175" s="284"/>
      <c r="I175" s="204"/>
    </row>
    <row r="176" spans="1:9" ht="15" customHeight="1">
      <c r="B176" s="203" t="s">
        <v>19</v>
      </c>
      <c r="C176" s="74">
        <v>11</v>
      </c>
      <c r="E176" s="270"/>
      <c r="F176" s="75">
        <f t="shared" ref="F176" si="45">ROUND(C176*E176,2)</f>
        <v>0</v>
      </c>
      <c r="G176" s="75">
        <f>ROUND(D176*E176,2)</f>
        <v>0</v>
      </c>
    </row>
    <row r="177" spans="1:9">
      <c r="E177" s="77"/>
      <c r="F177" s="76"/>
      <c r="G177" s="76"/>
    </row>
    <row r="178" spans="1:9" ht="35.25" customHeight="1">
      <c r="A178" s="4">
        <v>3.06</v>
      </c>
      <c r="B178" s="304" t="s">
        <v>215</v>
      </c>
      <c r="C178" s="304"/>
      <c r="D178" s="209"/>
      <c r="E178" s="244"/>
      <c r="F178" s="244"/>
      <c r="G178" s="284"/>
      <c r="H178" s="284"/>
      <c r="I178" s="204"/>
    </row>
    <row r="179" spans="1:9">
      <c r="B179" s="203" t="s">
        <v>1</v>
      </c>
      <c r="C179" s="74">
        <v>1</v>
      </c>
      <c r="E179" s="270"/>
      <c r="F179" s="75">
        <f t="shared" ref="F179" si="46">ROUND(C179*E179,2)</f>
        <v>0</v>
      </c>
      <c r="G179" s="75">
        <f>ROUND(D179*E179,2)</f>
        <v>0</v>
      </c>
    </row>
    <row r="180" spans="1:9">
      <c r="E180" s="77"/>
      <c r="F180" s="75"/>
      <c r="G180" s="75"/>
    </row>
    <row r="181" spans="1:9" ht="42.75">
      <c r="A181" s="4">
        <v>3.07</v>
      </c>
      <c r="B181" s="215" t="s">
        <v>298</v>
      </c>
      <c r="E181" s="77"/>
      <c r="F181" s="75"/>
      <c r="G181" s="75"/>
    </row>
    <row r="182" spans="1:9">
      <c r="B182" s="203" t="s">
        <v>1</v>
      </c>
      <c r="C182" s="74">
        <v>1</v>
      </c>
      <c r="E182" s="270"/>
      <c r="F182" s="75">
        <f t="shared" ref="F182" si="47">ROUND(C182*E182,2)</f>
        <v>0</v>
      </c>
      <c r="G182" s="75"/>
    </row>
    <row r="183" spans="1:9">
      <c r="E183" s="77"/>
      <c r="F183" s="75"/>
      <c r="G183" s="75"/>
    </row>
    <row r="184" spans="1:9" ht="29.25" customHeight="1">
      <c r="A184" s="4">
        <v>3.08</v>
      </c>
      <c r="B184" s="284" t="s">
        <v>299</v>
      </c>
      <c r="C184" s="290"/>
      <c r="D184" s="205"/>
      <c r="E184" s="77"/>
      <c r="F184" s="76"/>
      <c r="G184" s="75"/>
    </row>
    <row r="185" spans="1:9">
      <c r="B185" s="203" t="s">
        <v>44</v>
      </c>
      <c r="C185" s="74">
        <v>20</v>
      </c>
      <c r="E185" s="270"/>
      <c r="F185" s="75">
        <f t="shared" ref="F185" si="48">ROUND(C185*E185,2)</f>
        <v>0</v>
      </c>
      <c r="G185" s="75"/>
    </row>
    <row r="186" spans="1:9">
      <c r="E186" s="77"/>
      <c r="F186" s="75"/>
      <c r="G186" s="75"/>
    </row>
    <row r="187" spans="1:9">
      <c r="A187" s="4">
        <v>3.1</v>
      </c>
      <c r="B187" s="284" t="s">
        <v>300</v>
      </c>
      <c r="C187" s="290"/>
      <c r="D187" s="205"/>
      <c r="E187" s="77"/>
      <c r="F187" s="76"/>
      <c r="G187" s="75"/>
    </row>
    <row r="188" spans="1:9">
      <c r="B188" s="203" t="s">
        <v>19</v>
      </c>
      <c r="C188" s="74">
        <v>1</v>
      </c>
      <c r="E188" s="270"/>
      <c r="F188" s="75">
        <f>ROUND(C188*E188,2)</f>
        <v>0</v>
      </c>
      <c r="G188" s="75"/>
    </row>
    <row r="189" spans="1:9">
      <c r="E189" s="77"/>
      <c r="F189" s="75"/>
      <c r="G189" s="75"/>
    </row>
    <row r="190" spans="1:9" ht="29.25" customHeight="1">
      <c r="A190" s="4">
        <v>3.11</v>
      </c>
      <c r="B190" s="284" t="s">
        <v>301</v>
      </c>
      <c r="C190" s="290"/>
      <c r="D190" s="205"/>
      <c r="E190" s="77"/>
      <c r="F190" s="76"/>
      <c r="G190" s="75"/>
    </row>
    <row r="191" spans="1:9">
      <c r="B191" s="203" t="s">
        <v>19</v>
      </c>
      <c r="C191" s="74">
        <v>1</v>
      </c>
      <c r="E191" s="270"/>
      <c r="F191" s="274">
        <f>ROUND(C191*E191,2)</f>
        <v>0</v>
      </c>
      <c r="G191" s="75"/>
    </row>
    <row r="192" spans="1:9">
      <c r="B192" s="204"/>
      <c r="C192" s="205"/>
      <c r="D192" s="205"/>
      <c r="E192" s="77"/>
      <c r="F192" s="76"/>
      <c r="G192" s="75"/>
    </row>
    <row r="193" spans="1:9">
      <c r="E193" s="77"/>
      <c r="F193" s="75"/>
      <c r="G193" s="76"/>
    </row>
    <row r="194" spans="1:9" ht="15.75" thickBot="1">
      <c r="B194" s="68" t="s">
        <v>216</v>
      </c>
      <c r="C194" s="10"/>
      <c r="D194" s="10"/>
      <c r="E194" s="12"/>
      <c r="F194" s="181">
        <f>SUM(F191,F188,F185,F182,F179,F176,F173,F170,F167,F164)</f>
        <v>0</v>
      </c>
      <c r="G194" s="12">
        <f>G164+G167+G170+G173+G176+G179</f>
        <v>0</v>
      </c>
    </row>
    <row r="195" spans="1:9" ht="15.75" thickTop="1">
      <c r="E195" s="77"/>
      <c r="F195" s="76"/>
      <c r="G195" s="76"/>
    </row>
    <row r="196" spans="1:9">
      <c r="E196" s="77"/>
      <c r="F196" s="76"/>
      <c r="G196" s="76"/>
    </row>
    <row r="197" spans="1:9">
      <c r="A197" s="4" t="s">
        <v>9</v>
      </c>
      <c r="B197" s="64" t="s">
        <v>217</v>
      </c>
      <c r="E197" s="77"/>
      <c r="F197" s="75"/>
      <c r="G197" s="75"/>
    </row>
    <row r="198" spans="1:9">
      <c r="E198" s="77"/>
      <c r="F198" s="76"/>
      <c r="G198" s="76"/>
    </row>
    <row r="199" spans="1:9" ht="60" customHeight="1">
      <c r="A199" s="4">
        <v>4.01</v>
      </c>
      <c r="B199" s="304" t="s">
        <v>229</v>
      </c>
      <c r="C199" s="304"/>
      <c r="D199" s="209"/>
      <c r="E199" s="246"/>
      <c r="F199" s="246"/>
      <c r="G199" s="1"/>
    </row>
    <row r="200" spans="1:9">
      <c r="B200" s="53" t="s">
        <v>19</v>
      </c>
      <c r="C200" s="67"/>
      <c r="D200" s="67">
        <v>168</v>
      </c>
      <c r="E200" s="270"/>
      <c r="F200" s="75">
        <f t="shared" ref="F200" si="49">ROUND(C200*E200,2)</f>
        <v>0</v>
      </c>
      <c r="G200" s="75">
        <f>ROUND(D200*E200,2)</f>
        <v>0</v>
      </c>
    </row>
    <row r="201" spans="1:9">
      <c r="E201" s="77"/>
      <c r="F201" s="76"/>
      <c r="G201" s="76"/>
    </row>
    <row r="202" spans="1:9">
      <c r="E202" s="77"/>
      <c r="F202" s="76"/>
      <c r="G202" s="76"/>
    </row>
    <row r="203" spans="1:9" ht="44.25" customHeight="1">
      <c r="A203" s="4">
        <v>4.0199999999999996</v>
      </c>
      <c r="B203" s="304" t="s">
        <v>230</v>
      </c>
      <c r="C203" s="304"/>
      <c r="D203" s="209"/>
      <c r="E203" s="246"/>
      <c r="F203" s="246"/>
      <c r="G203" s="304"/>
      <c r="H203" s="304"/>
      <c r="I203" s="209"/>
    </row>
    <row r="204" spans="1:9">
      <c r="B204" s="53" t="s">
        <v>19</v>
      </c>
      <c r="C204" s="67"/>
      <c r="D204" s="67">
        <v>6</v>
      </c>
      <c r="E204" s="270"/>
      <c r="F204" s="75">
        <f t="shared" ref="F204" si="50">ROUND(C204*E204,2)</f>
        <v>0</v>
      </c>
      <c r="G204" s="75">
        <f>ROUND(D204*E204,2)</f>
        <v>0</v>
      </c>
    </row>
    <row r="205" spans="1:9">
      <c r="B205" s="64"/>
      <c r="C205" s="66"/>
      <c r="D205" s="67"/>
      <c r="E205" s="77"/>
      <c r="F205" s="76"/>
      <c r="G205" s="76"/>
    </row>
    <row r="206" spans="1:9" ht="45.75" customHeight="1">
      <c r="A206" s="4">
        <v>4.03</v>
      </c>
      <c r="B206" s="304" t="s">
        <v>231</v>
      </c>
      <c r="C206" s="304"/>
      <c r="D206" s="209"/>
      <c r="E206" s="77"/>
      <c r="F206" s="76"/>
      <c r="G206" s="76"/>
    </row>
    <row r="207" spans="1:9">
      <c r="B207" s="53" t="s">
        <v>1</v>
      </c>
      <c r="C207" s="67"/>
      <c r="D207" s="67">
        <v>6</v>
      </c>
      <c r="E207" s="270"/>
      <c r="F207" s="75">
        <f t="shared" ref="F207" si="51">ROUND(C207*E207,2)</f>
        <v>0</v>
      </c>
      <c r="G207" s="75">
        <f>ROUND(D207*E207,2)</f>
        <v>0</v>
      </c>
    </row>
    <row r="208" spans="1:9">
      <c r="B208" s="64"/>
      <c r="C208" s="66"/>
      <c r="D208" s="66"/>
      <c r="E208" s="77"/>
      <c r="F208" s="76"/>
      <c r="G208" s="76"/>
    </row>
    <row r="209" spans="1:9" ht="48" customHeight="1">
      <c r="A209" s="4">
        <v>4.04</v>
      </c>
      <c r="B209" s="304" t="s">
        <v>232</v>
      </c>
      <c r="C209" s="304"/>
      <c r="D209" s="209"/>
      <c r="E209" s="77"/>
      <c r="F209" s="76"/>
      <c r="G209" s="76"/>
    </row>
    <row r="210" spans="1:9">
      <c r="B210" s="53" t="s">
        <v>19</v>
      </c>
      <c r="C210" s="67"/>
      <c r="D210" s="67">
        <v>60</v>
      </c>
      <c r="E210" s="270"/>
      <c r="F210" s="75">
        <f t="shared" ref="F210" si="52">ROUND(C210*E210,2)</f>
        <v>0</v>
      </c>
      <c r="G210" s="75">
        <f>ROUND(D210*E210,2)</f>
        <v>0</v>
      </c>
    </row>
    <row r="211" spans="1:9">
      <c r="E211" s="77"/>
      <c r="F211" s="76"/>
      <c r="G211" s="76"/>
    </row>
    <row r="212" spans="1:9" ht="58.5" customHeight="1">
      <c r="A212" s="4">
        <v>4.05</v>
      </c>
      <c r="B212" s="304" t="s">
        <v>233</v>
      </c>
      <c r="C212" s="304"/>
      <c r="D212" s="209"/>
      <c r="E212" s="246"/>
      <c r="F212" s="246"/>
      <c r="G212" s="304"/>
      <c r="H212" s="304"/>
      <c r="I212" s="209"/>
    </row>
    <row r="213" spans="1:9">
      <c r="B213" s="203" t="s">
        <v>19</v>
      </c>
      <c r="D213" s="74">
        <v>10</v>
      </c>
      <c r="E213" s="270"/>
      <c r="F213" s="75">
        <f t="shared" ref="F213" si="53">ROUND(C213*E213,2)</f>
        <v>0</v>
      </c>
      <c r="G213" s="75">
        <f>ROUND(D213*E213,2)</f>
        <v>0</v>
      </c>
    </row>
    <row r="214" spans="1:9">
      <c r="E214" s="77"/>
      <c r="F214" s="76"/>
      <c r="G214" s="76"/>
    </row>
    <row r="215" spans="1:9" ht="32.25" customHeight="1">
      <c r="A215" s="4">
        <v>4.0599999999999996</v>
      </c>
      <c r="B215" s="304" t="s">
        <v>218</v>
      </c>
      <c r="C215" s="304"/>
      <c r="D215" s="209"/>
      <c r="E215" s="246"/>
      <c r="F215" s="246"/>
      <c r="G215" s="304"/>
      <c r="H215" s="304"/>
      <c r="I215" s="209"/>
    </row>
    <row r="216" spans="1:9">
      <c r="B216" s="203" t="s">
        <v>19</v>
      </c>
      <c r="D216" s="74">
        <v>1</v>
      </c>
      <c r="E216" s="270"/>
      <c r="F216" s="75">
        <f t="shared" ref="F216" si="54">ROUND(C216*E216,2)</f>
        <v>0</v>
      </c>
      <c r="G216" s="75">
        <f>ROUND(D216*E216,2)</f>
        <v>0</v>
      </c>
    </row>
    <row r="217" spans="1:9">
      <c r="E217" s="77"/>
      <c r="F217" s="76"/>
      <c r="G217" s="76"/>
    </row>
    <row r="218" spans="1:9" ht="45.75" customHeight="1">
      <c r="A218" s="4">
        <v>4.07</v>
      </c>
      <c r="B218" s="304" t="s">
        <v>234</v>
      </c>
      <c r="C218" s="304"/>
      <c r="D218" s="209"/>
      <c r="E218" s="77"/>
      <c r="F218" s="76"/>
      <c r="G218" s="76"/>
    </row>
    <row r="219" spans="1:9">
      <c r="B219" s="203" t="s">
        <v>19</v>
      </c>
      <c r="D219" s="74">
        <v>1</v>
      </c>
      <c r="E219" s="270"/>
      <c r="F219" s="75">
        <f t="shared" ref="F219" si="55">ROUND(C219*E219,2)</f>
        <v>0</v>
      </c>
      <c r="G219" s="75">
        <f>ROUND(D219*E219,2)</f>
        <v>0</v>
      </c>
    </row>
    <row r="220" spans="1:9">
      <c r="E220" s="77"/>
      <c r="F220" s="76"/>
      <c r="G220" s="76"/>
    </row>
    <row r="221" spans="1:9" ht="44.25" customHeight="1">
      <c r="A221" s="4">
        <v>4.08</v>
      </c>
      <c r="B221" s="304" t="s">
        <v>235</v>
      </c>
      <c r="C221" s="304"/>
      <c r="D221" s="209"/>
      <c r="E221" s="246"/>
      <c r="F221" s="246"/>
      <c r="G221" s="304"/>
      <c r="H221" s="304"/>
      <c r="I221" s="209"/>
    </row>
    <row r="222" spans="1:9">
      <c r="B222" s="203" t="s">
        <v>19</v>
      </c>
      <c r="D222" s="74">
        <v>6</v>
      </c>
      <c r="E222" s="270"/>
      <c r="F222" s="75">
        <f t="shared" ref="F222" si="56">ROUND(C222*E222,2)</f>
        <v>0</v>
      </c>
      <c r="G222" s="75">
        <f>ROUND(D222*E222,2)</f>
        <v>0</v>
      </c>
    </row>
    <row r="223" spans="1:9">
      <c r="E223" s="77"/>
      <c r="F223" s="75"/>
      <c r="G223" s="75"/>
    </row>
    <row r="224" spans="1:9" ht="45" customHeight="1">
      <c r="A224" s="4">
        <v>4.09</v>
      </c>
      <c r="B224" s="304" t="s">
        <v>236</v>
      </c>
      <c r="C224" s="304"/>
      <c r="D224" s="209"/>
      <c r="E224" s="246"/>
      <c r="F224" s="246"/>
      <c r="G224" s="75"/>
    </row>
    <row r="225" spans="1:7">
      <c r="B225" s="203" t="s">
        <v>19</v>
      </c>
      <c r="D225" s="74">
        <v>16</v>
      </c>
      <c r="E225" s="270"/>
      <c r="F225" s="75">
        <f t="shared" ref="F225" si="57">ROUND(C225*E225,2)</f>
        <v>0</v>
      </c>
      <c r="G225" s="75">
        <f>ROUND(D225*E225,2)</f>
        <v>0</v>
      </c>
    </row>
    <row r="226" spans="1:7">
      <c r="E226" s="77"/>
      <c r="F226" s="75"/>
      <c r="G226" s="75"/>
    </row>
    <row r="227" spans="1:7" ht="44.25" customHeight="1">
      <c r="A227" s="4">
        <v>4.0999999999999996</v>
      </c>
      <c r="B227" s="304" t="s">
        <v>237</v>
      </c>
      <c r="C227" s="304"/>
      <c r="D227" s="209"/>
      <c r="E227" s="246"/>
      <c r="F227" s="246"/>
      <c r="G227" s="75"/>
    </row>
    <row r="228" spans="1:7">
      <c r="B228" s="203" t="s">
        <v>19</v>
      </c>
      <c r="D228" s="74">
        <v>14</v>
      </c>
      <c r="E228" s="270"/>
      <c r="F228" s="75">
        <f t="shared" ref="F228" si="58">ROUND(C228*E228,2)</f>
        <v>0</v>
      </c>
      <c r="G228" s="75">
        <f>ROUND(D228*E228,2)</f>
        <v>0</v>
      </c>
    </row>
    <row r="229" spans="1:7">
      <c r="E229" s="77"/>
      <c r="F229" s="75"/>
      <c r="G229" s="75"/>
    </row>
    <row r="230" spans="1:7" ht="30.75" customHeight="1">
      <c r="A230" s="4">
        <v>4.1100000000000003</v>
      </c>
      <c r="B230" s="304" t="s">
        <v>238</v>
      </c>
      <c r="C230" s="304"/>
      <c r="D230" s="209"/>
      <c r="E230" s="246"/>
      <c r="F230" s="246"/>
      <c r="G230" s="75"/>
    </row>
    <row r="231" spans="1:7">
      <c r="B231" s="203" t="s">
        <v>19</v>
      </c>
      <c r="D231" s="74">
        <v>6</v>
      </c>
      <c r="E231" s="270"/>
      <c r="F231" s="75">
        <f t="shared" ref="F231" si="59">ROUND(C231*E231,2)</f>
        <v>0</v>
      </c>
      <c r="G231" s="75">
        <f>ROUND(D231*E231,2)</f>
        <v>0</v>
      </c>
    </row>
    <row r="232" spans="1:7">
      <c r="E232" s="77"/>
      <c r="F232" s="75"/>
      <c r="G232" s="75"/>
    </row>
    <row r="233" spans="1:7" ht="44.25" customHeight="1">
      <c r="A233" s="4">
        <v>4.12</v>
      </c>
      <c r="B233" s="304" t="s">
        <v>239</v>
      </c>
      <c r="C233" s="304"/>
      <c r="D233" s="209"/>
      <c r="E233" s="246"/>
      <c r="F233" s="246"/>
      <c r="G233" s="75"/>
    </row>
    <row r="234" spans="1:7">
      <c r="B234" s="203" t="s">
        <v>44</v>
      </c>
      <c r="D234" s="74">
        <v>205</v>
      </c>
      <c r="E234" s="270"/>
      <c r="F234" s="75">
        <f t="shared" ref="F234" si="60">ROUND(C234*E234,2)</f>
        <v>0</v>
      </c>
      <c r="G234" s="75">
        <f>ROUND(D234*E234,2)</f>
        <v>0</v>
      </c>
    </row>
    <row r="235" spans="1:7">
      <c r="E235" s="77"/>
      <c r="F235" s="75"/>
      <c r="G235" s="75"/>
    </row>
    <row r="236" spans="1:7" ht="44.25" customHeight="1">
      <c r="A236" s="4">
        <v>4.13</v>
      </c>
      <c r="B236" s="304" t="s">
        <v>240</v>
      </c>
      <c r="C236" s="304"/>
      <c r="D236" s="209"/>
      <c r="E236" s="246"/>
      <c r="F236" s="246"/>
      <c r="G236" s="75"/>
    </row>
    <row r="237" spans="1:7">
      <c r="B237" s="203" t="s">
        <v>19</v>
      </c>
      <c r="D237" s="74">
        <v>14</v>
      </c>
      <c r="E237" s="270"/>
      <c r="F237" s="75">
        <f t="shared" ref="F237" si="61">ROUND(C237*E237,2)</f>
        <v>0</v>
      </c>
      <c r="G237" s="75">
        <f>ROUND(D237*E237,2)</f>
        <v>0</v>
      </c>
    </row>
    <row r="238" spans="1:7">
      <c r="E238" s="77"/>
      <c r="F238" s="75"/>
      <c r="G238" s="75"/>
    </row>
    <row r="239" spans="1:7" ht="30.75" customHeight="1">
      <c r="A239" s="4">
        <v>4.1399999999999997</v>
      </c>
      <c r="B239" s="304" t="s">
        <v>219</v>
      </c>
      <c r="C239" s="304"/>
      <c r="D239" s="209"/>
      <c r="E239" s="246"/>
      <c r="F239" s="246"/>
      <c r="G239" s="75"/>
    </row>
    <row r="240" spans="1:7">
      <c r="B240" s="203" t="s">
        <v>44</v>
      </c>
      <c r="D240" s="74">
        <v>110</v>
      </c>
      <c r="E240" s="270"/>
      <c r="F240" s="75">
        <f t="shared" ref="F240" si="62">ROUND(C240*E240,2)</f>
        <v>0</v>
      </c>
      <c r="G240" s="75">
        <f>ROUND(D240*E240,2)</f>
        <v>0</v>
      </c>
    </row>
    <row r="241" spans="1:9">
      <c r="E241" s="77"/>
      <c r="F241" s="75"/>
      <c r="G241" s="75"/>
    </row>
    <row r="242" spans="1:9">
      <c r="A242" s="4">
        <v>4.1500000000000004</v>
      </c>
      <c r="B242" s="304" t="s">
        <v>220</v>
      </c>
      <c r="C242" s="304"/>
      <c r="D242" s="209"/>
      <c r="E242" s="246"/>
      <c r="F242" s="246"/>
      <c r="G242" s="76"/>
    </row>
    <row r="243" spans="1:9">
      <c r="B243" s="203" t="s">
        <v>1</v>
      </c>
      <c r="D243" s="74">
        <v>1</v>
      </c>
      <c r="E243" s="270"/>
      <c r="F243" s="75">
        <f t="shared" ref="F243" si="63">ROUND(C243*E243,2)</f>
        <v>0</v>
      </c>
      <c r="G243" s="75">
        <f>ROUND(D243*E243,2)</f>
        <v>0</v>
      </c>
    </row>
    <row r="244" spans="1:9">
      <c r="E244" s="77"/>
      <c r="F244" s="75"/>
      <c r="G244" s="76"/>
    </row>
    <row r="245" spans="1:9" ht="15.75" thickBot="1">
      <c r="B245" s="68" t="s">
        <v>217</v>
      </c>
      <c r="C245" s="10"/>
      <c r="D245" s="10"/>
      <c r="E245" s="12"/>
      <c r="F245" s="12">
        <f>F228+F231+F234+F238+F237+F240+F243</f>
        <v>0</v>
      </c>
      <c r="G245" s="181">
        <f>G243+G240+G237+G234+G231+G228+G225+G222+G219+G216+G213+G210+G207+G204+G200</f>
        <v>0</v>
      </c>
    </row>
    <row r="246" spans="1:9" ht="15.75" thickTop="1">
      <c r="E246" s="77"/>
      <c r="F246" s="75"/>
      <c r="G246" s="76"/>
    </row>
    <row r="247" spans="1:9">
      <c r="E247" s="77"/>
      <c r="F247" s="75"/>
      <c r="G247" s="76"/>
    </row>
    <row r="248" spans="1:9">
      <c r="E248" s="77"/>
      <c r="F248" s="76"/>
      <c r="G248" s="76"/>
    </row>
    <row r="249" spans="1:9">
      <c r="A249" s="63" t="s">
        <v>10</v>
      </c>
      <c r="B249" s="64" t="s">
        <v>30</v>
      </c>
      <c r="E249" s="77"/>
      <c r="F249" s="76"/>
      <c r="G249" s="76"/>
    </row>
    <row r="250" spans="1:9">
      <c r="E250" s="77"/>
      <c r="F250" s="76"/>
      <c r="G250" s="76"/>
    </row>
    <row r="251" spans="1:9" ht="48.75" customHeight="1">
      <c r="A251" s="4">
        <v>5.01</v>
      </c>
      <c r="B251" s="304" t="s">
        <v>46</v>
      </c>
      <c r="C251" s="304"/>
      <c r="D251" s="209"/>
      <c r="E251" s="246"/>
      <c r="F251" s="246"/>
      <c r="G251" s="304"/>
      <c r="H251" s="304"/>
      <c r="I251" s="209"/>
    </row>
    <row r="252" spans="1:9">
      <c r="B252" s="203" t="s">
        <v>1</v>
      </c>
      <c r="C252" s="74">
        <v>1</v>
      </c>
      <c r="D252" s="74">
        <v>0</v>
      </c>
      <c r="E252" s="270"/>
      <c r="F252" s="75">
        <f t="shared" ref="F252" si="64">ROUND(C252*E252,2)</f>
        <v>0</v>
      </c>
      <c r="G252" s="75">
        <f>ROUND(D252*E252,2)</f>
        <v>0</v>
      </c>
    </row>
    <row r="253" spans="1:9">
      <c r="E253" s="77"/>
      <c r="F253" s="76"/>
      <c r="G253" s="76"/>
    </row>
    <row r="254" spans="1:9" ht="30.75" customHeight="1">
      <c r="A254" s="4">
        <v>5.0199999999999996</v>
      </c>
      <c r="B254" s="304" t="s">
        <v>302</v>
      </c>
      <c r="C254" s="304"/>
      <c r="D254" s="209"/>
      <c r="E254" s="246"/>
      <c r="F254" s="246"/>
      <c r="G254" s="304"/>
      <c r="H254" s="304"/>
      <c r="I254" s="209"/>
    </row>
    <row r="255" spans="1:9">
      <c r="B255" s="203" t="s">
        <v>19</v>
      </c>
      <c r="C255" s="74">
        <v>1</v>
      </c>
      <c r="D255" s="74">
        <v>0</v>
      </c>
      <c r="E255" s="270"/>
      <c r="F255" s="75">
        <f t="shared" ref="F255" si="65">ROUND(C255*E255,2)</f>
        <v>0</v>
      </c>
      <c r="G255" s="75">
        <f>ROUND(D255*E255,2)</f>
        <v>0</v>
      </c>
    </row>
    <row r="256" spans="1:9">
      <c r="E256" s="77"/>
      <c r="F256" s="76"/>
      <c r="G256" s="76"/>
    </row>
    <row r="257" spans="1:9" ht="31.5" customHeight="1">
      <c r="A257" s="4">
        <v>5.03</v>
      </c>
      <c r="B257" s="304" t="s">
        <v>47</v>
      </c>
      <c r="C257" s="304"/>
      <c r="D257" s="209"/>
      <c r="E257" s="246"/>
      <c r="F257" s="246"/>
      <c r="G257" s="304"/>
      <c r="H257" s="304"/>
      <c r="I257" s="209"/>
    </row>
    <row r="258" spans="1:9">
      <c r="B258" s="203" t="s">
        <v>1</v>
      </c>
      <c r="C258" s="74">
        <v>1</v>
      </c>
      <c r="E258" s="270"/>
      <c r="F258" s="75">
        <f t="shared" ref="F258" si="66">ROUND(C258*E258,2)</f>
        <v>0</v>
      </c>
      <c r="G258" s="75">
        <f>ROUND(D258*E258,2)</f>
        <v>0</v>
      </c>
    </row>
    <row r="259" spans="1:9">
      <c r="E259" s="77"/>
      <c r="F259" s="75"/>
      <c r="G259" s="75"/>
    </row>
    <row r="260" spans="1:9">
      <c r="A260" s="4">
        <v>5.04</v>
      </c>
      <c r="B260" s="304" t="s">
        <v>303</v>
      </c>
      <c r="C260" s="304"/>
      <c r="D260" s="209"/>
      <c r="E260" s="246"/>
      <c r="F260" s="246"/>
      <c r="G260" s="75"/>
    </row>
    <row r="261" spans="1:9">
      <c r="B261" s="203" t="s">
        <v>1</v>
      </c>
      <c r="C261" s="74">
        <v>1</v>
      </c>
      <c r="E261" s="270"/>
      <c r="F261" s="75">
        <f t="shared" ref="F261" si="67">ROUND(C261*E261,2)</f>
        <v>0</v>
      </c>
      <c r="G261" s="75"/>
    </row>
    <row r="262" spans="1:9">
      <c r="E262" s="77"/>
      <c r="F262" s="76"/>
      <c r="G262" s="76"/>
    </row>
    <row r="263" spans="1:9" ht="19.5" customHeight="1" thickBot="1">
      <c r="B263" s="6" t="s">
        <v>42</v>
      </c>
      <c r="C263" s="10"/>
      <c r="D263" s="10"/>
      <c r="E263" s="12"/>
      <c r="F263" s="181">
        <f>SUM(F251:F262)</f>
        <v>0</v>
      </c>
      <c r="G263" s="12">
        <f>SUM(G251:G262)</f>
        <v>0</v>
      </c>
    </row>
    <row r="264" spans="1:9" ht="15.75" thickTop="1">
      <c r="E264" s="77"/>
      <c r="F264" s="76"/>
      <c r="G264" s="76"/>
    </row>
    <row r="265" spans="1:9">
      <c r="E265" s="77"/>
      <c r="F265" s="76"/>
      <c r="G265" s="76"/>
    </row>
    <row r="266" spans="1:9" ht="18" customHeight="1" thickBot="1">
      <c r="A266" s="177"/>
      <c r="B266" s="178" t="s">
        <v>224</v>
      </c>
      <c r="C266" s="179"/>
      <c r="D266" s="179"/>
      <c r="E266" s="180"/>
      <c r="F266" s="182">
        <f>F263++F245+F194+F159++F12</f>
        <v>0</v>
      </c>
      <c r="G266" s="182">
        <f>G245+G159</f>
        <v>0</v>
      </c>
    </row>
    <row r="267" spans="1:9" ht="15.75" thickTop="1">
      <c r="E267" s="77"/>
      <c r="F267" s="76"/>
      <c r="G267" s="76"/>
    </row>
    <row r="268" spans="1:9">
      <c r="E268" s="77"/>
      <c r="F268" s="76"/>
      <c r="G268" s="76"/>
    </row>
    <row r="269" spans="1:9">
      <c r="E269" s="77"/>
      <c r="F269" s="76"/>
      <c r="G269" s="76"/>
    </row>
    <row r="270" spans="1:9">
      <c r="E270" s="77"/>
      <c r="F270" s="76"/>
      <c r="G270" s="76"/>
    </row>
    <row r="271" spans="1:9">
      <c r="E271" s="77"/>
      <c r="F271" s="76"/>
      <c r="G271" s="76"/>
    </row>
    <row r="272" spans="1:9">
      <c r="E272" s="77"/>
      <c r="F272" s="76"/>
      <c r="G272" s="76"/>
    </row>
    <row r="273" spans="5:7">
      <c r="E273" s="77"/>
      <c r="F273" s="76"/>
      <c r="G273" s="76"/>
    </row>
    <row r="274" spans="5:7">
      <c r="E274" s="77"/>
      <c r="F274" s="76"/>
      <c r="G274" s="76"/>
    </row>
    <row r="275" spans="5:7">
      <c r="E275" s="77"/>
      <c r="F275" s="76"/>
      <c r="G275" s="76"/>
    </row>
    <row r="276" spans="5:7">
      <c r="E276" s="77"/>
      <c r="F276" s="76"/>
      <c r="G276" s="76"/>
    </row>
    <row r="277" spans="5:7">
      <c r="E277" s="77"/>
      <c r="F277" s="76"/>
      <c r="G277" s="76"/>
    </row>
    <row r="278" spans="5:7">
      <c r="E278" s="77"/>
      <c r="F278" s="76"/>
      <c r="G278" s="76"/>
    </row>
    <row r="279" spans="5:7">
      <c r="E279" s="77"/>
      <c r="F279" s="76"/>
      <c r="G279" s="76"/>
    </row>
    <row r="280" spans="5:7">
      <c r="E280" s="77"/>
      <c r="F280" s="76"/>
      <c r="G280" s="76"/>
    </row>
    <row r="281" spans="5:7">
      <c r="E281" s="77"/>
      <c r="F281" s="76"/>
      <c r="G281" s="76"/>
    </row>
    <row r="282" spans="5:7">
      <c r="E282" s="77"/>
      <c r="F282" s="76"/>
      <c r="G282" s="76"/>
    </row>
    <row r="283" spans="5:7">
      <c r="E283" s="77"/>
      <c r="F283" s="76"/>
      <c r="G283" s="76"/>
    </row>
    <row r="284" spans="5:7">
      <c r="E284" s="77"/>
      <c r="F284" s="76"/>
      <c r="G284" s="76"/>
    </row>
    <row r="285" spans="5:7">
      <c r="E285" s="77"/>
      <c r="F285" s="76"/>
      <c r="G285" s="76"/>
    </row>
    <row r="286" spans="5:7">
      <c r="E286" s="77"/>
      <c r="F286" s="76"/>
      <c r="G286" s="76"/>
    </row>
    <row r="287" spans="5:7">
      <c r="E287" s="77"/>
      <c r="F287" s="76"/>
      <c r="G287" s="76"/>
    </row>
    <row r="288" spans="5:7">
      <c r="E288" s="77"/>
      <c r="F288" s="76"/>
      <c r="G288" s="76"/>
    </row>
    <row r="289" spans="5:7">
      <c r="E289" s="77"/>
      <c r="F289" s="76"/>
      <c r="G289" s="76"/>
    </row>
    <row r="290" spans="5:7">
      <c r="E290" s="77"/>
      <c r="F290" s="76"/>
      <c r="G290" s="76"/>
    </row>
    <row r="291" spans="5:7">
      <c r="E291" s="77"/>
      <c r="F291" s="76"/>
      <c r="G291" s="76"/>
    </row>
    <row r="292" spans="5:7">
      <c r="E292" s="77"/>
      <c r="F292" s="76"/>
      <c r="G292" s="76"/>
    </row>
    <row r="293" spans="5:7">
      <c r="E293" s="77"/>
      <c r="F293" s="76"/>
      <c r="G293" s="76"/>
    </row>
    <row r="294" spans="5:7">
      <c r="E294" s="77"/>
      <c r="F294" s="76"/>
      <c r="G294" s="76"/>
    </row>
    <row r="295" spans="5:7">
      <c r="E295" s="77"/>
      <c r="F295" s="76"/>
      <c r="G295" s="76"/>
    </row>
    <row r="296" spans="5:7">
      <c r="E296" s="77"/>
      <c r="F296" s="76"/>
      <c r="G296" s="76"/>
    </row>
    <row r="297" spans="5:7">
      <c r="E297" s="77"/>
      <c r="F297" s="76"/>
      <c r="G297" s="76"/>
    </row>
    <row r="298" spans="5:7">
      <c r="E298" s="77"/>
      <c r="F298" s="76"/>
      <c r="G298" s="76"/>
    </row>
    <row r="299" spans="5:7">
      <c r="E299" s="77"/>
      <c r="F299" s="76"/>
      <c r="G299" s="76"/>
    </row>
    <row r="300" spans="5:7">
      <c r="E300" s="77"/>
      <c r="F300" s="76"/>
      <c r="G300" s="76"/>
    </row>
    <row r="301" spans="5:7">
      <c r="E301" s="77"/>
      <c r="F301" s="76"/>
      <c r="G301" s="76"/>
    </row>
    <row r="302" spans="5:7">
      <c r="E302" s="77"/>
      <c r="F302" s="76"/>
      <c r="G302" s="76"/>
    </row>
    <row r="303" spans="5:7">
      <c r="E303" s="77"/>
      <c r="F303" s="76"/>
      <c r="G303" s="76"/>
    </row>
    <row r="304" spans="5:7">
      <c r="E304" s="77"/>
      <c r="F304" s="76"/>
      <c r="G304" s="76"/>
    </row>
    <row r="305" spans="5:7">
      <c r="E305" s="77"/>
      <c r="F305" s="76"/>
      <c r="G305" s="76"/>
    </row>
    <row r="306" spans="5:7">
      <c r="E306" s="77"/>
      <c r="F306" s="76"/>
      <c r="G306" s="76"/>
    </row>
    <row r="307" spans="5:7">
      <c r="E307" s="77"/>
      <c r="F307" s="76"/>
      <c r="G307" s="76"/>
    </row>
    <row r="308" spans="5:7">
      <c r="E308" s="77"/>
      <c r="F308" s="76"/>
      <c r="G308" s="76"/>
    </row>
    <row r="309" spans="5:7">
      <c r="E309" s="77"/>
      <c r="F309" s="76"/>
      <c r="G309" s="76"/>
    </row>
    <row r="310" spans="5:7">
      <c r="E310" s="77"/>
      <c r="F310" s="76"/>
      <c r="G310" s="76"/>
    </row>
    <row r="311" spans="5:7">
      <c r="E311" s="77"/>
      <c r="F311" s="76"/>
      <c r="G311" s="76"/>
    </row>
    <row r="312" spans="5:7">
      <c r="E312" s="77"/>
      <c r="F312" s="76"/>
      <c r="G312" s="76"/>
    </row>
    <row r="313" spans="5:7">
      <c r="E313" s="77"/>
      <c r="F313" s="76"/>
      <c r="G313" s="76"/>
    </row>
    <row r="314" spans="5:7">
      <c r="E314" s="77"/>
      <c r="F314" s="76"/>
      <c r="G314" s="76"/>
    </row>
    <row r="315" spans="5:7">
      <c r="E315" s="77"/>
      <c r="F315" s="76"/>
      <c r="G315" s="76"/>
    </row>
    <row r="316" spans="5:7">
      <c r="E316" s="77"/>
      <c r="F316" s="76"/>
      <c r="G316" s="76"/>
    </row>
    <row r="317" spans="5:7">
      <c r="E317" s="77"/>
      <c r="F317" s="76"/>
      <c r="G317" s="76"/>
    </row>
    <row r="318" spans="5:7">
      <c r="E318" s="77"/>
      <c r="F318" s="76"/>
      <c r="G318" s="76"/>
    </row>
    <row r="319" spans="5:7">
      <c r="E319" s="77"/>
      <c r="F319" s="76"/>
      <c r="G319" s="76"/>
    </row>
    <row r="320" spans="5:7">
      <c r="E320" s="77"/>
      <c r="F320" s="76"/>
      <c r="G320" s="76"/>
    </row>
    <row r="321" spans="5:7">
      <c r="E321" s="77"/>
      <c r="F321" s="76"/>
      <c r="G321" s="76"/>
    </row>
    <row r="322" spans="5:7">
      <c r="E322" s="77"/>
      <c r="F322" s="76"/>
      <c r="G322" s="76"/>
    </row>
    <row r="323" spans="5:7">
      <c r="E323" s="77"/>
      <c r="F323" s="76"/>
      <c r="G323" s="76"/>
    </row>
    <row r="324" spans="5:7">
      <c r="E324" s="77"/>
      <c r="F324" s="76"/>
      <c r="G324" s="76"/>
    </row>
    <row r="325" spans="5:7">
      <c r="E325" s="77"/>
      <c r="F325" s="76"/>
      <c r="G325" s="76"/>
    </row>
    <row r="326" spans="5:7">
      <c r="E326" s="77"/>
      <c r="F326" s="76"/>
      <c r="G326" s="76"/>
    </row>
    <row r="327" spans="5:7">
      <c r="E327" s="77"/>
      <c r="F327" s="76"/>
      <c r="G327" s="76"/>
    </row>
    <row r="328" spans="5:7">
      <c r="E328" s="77"/>
      <c r="F328" s="76"/>
      <c r="G328" s="76"/>
    </row>
    <row r="329" spans="5:7">
      <c r="E329" s="77"/>
      <c r="F329" s="76"/>
      <c r="G329" s="76"/>
    </row>
    <row r="330" spans="5:7">
      <c r="E330" s="77"/>
      <c r="F330" s="76"/>
      <c r="G330" s="76"/>
    </row>
    <row r="331" spans="5:7">
      <c r="E331" s="77"/>
      <c r="F331" s="76"/>
      <c r="G331" s="76"/>
    </row>
    <row r="332" spans="5:7">
      <c r="E332" s="77"/>
      <c r="F332" s="76"/>
      <c r="G332" s="76"/>
    </row>
    <row r="333" spans="5:7">
      <c r="E333" s="77"/>
      <c r="F333" s="76"/>
      <c r="G333" s="76"/>
    </row>
  </sheetData>
  <mergeCells count="69">
    <mergeCell ref="B184:C184"/>
    <mergeCell ref="A1:F1"/>
    <mergeCell ref="A2:F2"/>
    <mergeCell ref="B9:C9"/>
    <mergeCell ref="B32:C32"/>
    <mergeCell ref="B163:C163"/>
    <mergeCell ref="B144:C144"/>
    <mergeCell ref="B156:C156"/>
    <mergeCell ref="B135:C135"/>
    <mergeCell ref="B43:C43"/>
    <mergeCell ref="B46:C46"/>
    <mergeCell ref="B49:C49"/>
    <mergeCell ref="B65:C65"/>
    <mergeCell ref="B68:C68"/>
    <mergeCell ref="B126:C126"/>
    <mergeCell ref="B129:C129"/>
    <mergeCell ref="G9:H9"/>
    <mergeCell ref="B17:C17"/>
    <mergeCell ref="G17:H17"/>
    <mergeCell ref="B23:C23"/>
    <mergeCell ref="G49:H49"/>
    <mergeCell ref="G32:H32"/>
    <mergeCell ref="B36:C36"/>
    <mergeCell ref="G36:H36"/>
    <mergeCell ref="B40:C40"/>
    <mergeCell ref="G40:H40"/>
    <mergeCell ref="B132:C132"/>
    <mergeCell ref="B138:C138"/>
    <mergeCell ref="B141:C141"/>
    <mergeCell ref="B147:C147"/>
    <mergeCell ref="B150:C150"/>
    <mergeCell ref="B153:C153"/>
    <mergeCell ref="B166:C166"/>
    <mergeCell ref="E166:F166"/>
    <mergeCell ref="G166:H166"/>
    <mergeCell ref="B169:C169"/>
    <mergeCell ref="B172:C172"/>
    <mergeCell ref="B175:C175"/>
    <mergeCell ref="G175:H175"/>
    <mergeCell ref="B178:C178"/>
    <mergeCell ref="G178:H178"/>
    <mergeCell ref="B187:C187"/>
    <mergeCell ref="B190:C190"/>
    <mergeCell ref="B199:C199"/>
    <mergeCell ref="B203:C203"/>
    <mergeCell ref="G203:H203"/>
    <mergeCell ref="B206:C206"/>
    <mergeCell ref="B209:C209"/>
    <mergeCell ref="B212:C212"/>
    <mergeCell ref="G212:H212"/>
    <mergeCell ref="B215:C215"/>
    <mergeCell ref="G215:H215"/>
    <mergeCell ref="B218:C218"/>
    <mergeCell ref="B221:C221"/>
    <mergeCell ref="G221:H221"/>
    <mergeCell ref="B224:C224"/>
    <mergeCell ref="B227:C227"/>
    <mergeCell ref="B230:C230"/>
    <mergeCell ref="B233:C233"/>
    <mergeCell ref="B236:C236"/>
    <mergeCell ref="B239:C239"/>
    <mergeCell ref="B242:C242"/>
    <mergeCell ref="B251:C251"/>
    <mergeCell ref="G251:H251"/>
    <mergeCell ref="B260:C260"/>
    <mergeCell ref="B254:C254"/>
    <mergeCell ref="G254:H254"/>
    <mergeCell ref="B257:C257"/>
    <mergeCell ref="G257:H257"/>
  </mergeCells>
  <conditionalFormatting sqref="F201:F202 F264:F1048576 F222:F223 F158:G158 F167:G174 F176:G177 F195:G198 F204:G211 F213:G214 F226 F229 F232 F235 F238 F241 F248:F250 G246:G250 F252:G253 F216:G220 F41:F42 G41:G48 F1:G8 F10:G16 F33:G35 F37:G39 F44:F48 F179:G193 F21:G31 G50:G157 F51:F155 F160:G165">
    <cfRule type="cellIs" dxfId="97" priority="26" stopIfTrue="1" operator="equal">
      <formula>0</formula>
    </cfRule>
  </conditionalFormatting>
  <conditionalFormatting sqref="F159">
    <cfRule type="cellIs" dxfId="96" priority="25" stopIfTrue="1" operator="equal">
      <formula>0</formula>
    </cfRule>
  </conditionalFormatting>
  <conditionalFormatting sqref="F263">
    <cfRule type="cellIs" dxfId="95" priority="24" stopIfTrue="1" operator="equal">
      <formula>0</formula>
    </cfRule>
  </conditionalFormatting>
  <conditionalFormatting sqref="F200">
    <cfRule type="cellIs" dxfId="94" priority="23" stopIfTrue="1" operator="equal">
      <formula>0</formula>
    </cfRule>
  </conditionalFormatting>
  <conditionalFormatting sqref="G200">
    <cfRule type="cellIs" dxfId="93" priority="18" stopIfTrue="1" operator="equal">
      <formula>0</formula>
    </cfRule>
  </conditionalFormatting>
  <conditionalFormatting sqref="G263">
    <cfRule type="cellIs" dxfId="92" priority="19" stopIfTrue="1" operator="equal">
      <formula>0</formula>
    </cfRule>
  </conditionalFormatting>
  <conditionalFormatting sqref="F255:F256 F258:F262">
    <cfRule type="cellIs" dxfId="91" priority="22" stopIfTrue="1" operator="equal">
      <formula>0</formula>
    </cfRule>
  </conditionalFormatting>
  <conditionalFormatting sqref="G201:G202 G264:G1048576 G222:G244">
    <cfRule type="cellIs" dxfId="90" priority="21" stopIfTrue="1" operator="equal">
      <formula>0</formula>
    </cfRule>
  </conditionalFormatting>
  <conditionalFormatting sqref="G159">
    <cfRule type="cellIs" dxfId="89" priority="20" stopIfTrue="1" operator="equal">
      <formula>0</formula>
    </cfRule>
  </conditionalFormatting>
  <conditionalFormatting sqref="G258:G261">
    <cfRule type="cellIs" dxfId="88" priority="13" stopIfTrue="1" operator="equal">
      <formula>0</formula>
    </cfRule>
  </conditionalFormatting>
  <conditionalFormatting sqref="G255:G256 G258:G262">
    <cfRule type="cellIs" dxfId="87" priority="17" stopIfTrue="1" operator="equal">
      <formula>0</formula>
    </cfRule>
  </conditionalFormatting>
  <conditionalFormatting sqref="G200">
    <cfRule type="cellIs" dxfId="86" priority="16" stopIfTrue="1" operator="equal">
      <formula>0</formula>
    </cfRule>
  </conditionalFormatting>
  <conditionalFormatting sqref="G255">
    <cfRule type="cellIs" dxfId="85" priority="14" stopIfTrue="1" operator="equal">
      <formula>0</formula>
    </cfRule>
  </conditionalFormatting>
  <conditionalFormatting sqref="G252">
    <cfRule type="cellIs" dxfId="84" priority="15" stopIfTrue="1" operator="equal">
      <formula>0</formula>
    </cfRule>
  </conditionalFormatting>
  <conditionalFormatting sqref="F228">
    <cfRule type="cellIs" dxfId="83" priority="9" stopIfTrue="1" operator="equal">
      <formula>0</formula>
    </cfRule>
  </conditionalFormatting>
  <conditionalFormatting sqref="F231">
    <cfRule type="cellIs" dxfId="82" priority="8" stopIfTrue="1" operator="equal">
      <formula>0</formula>
    </cfRule>
  </conditionalFormatting>
  <conditionalFormatting sqref="F225">
    <cfRule type="cellIs" dxfId="81" priority="10" stopIfTrue="1" operator="equal">
      <formula>0</formula>
    </cfRule>
  </conditionalFormatting>
  <conditionalFormatting sqref="F194">
    <cfRule type="cellIs" dxfId="80" priority="12" stopIfTrue="1" operator="equal">
      <formula>0</formula>
    </cfRule>
  </conditionalFormatting>
  <conditionalFormatting sqref="G194">
    <cfRule type="cellIs" dxfId="79" priority="11" stopIfTrue="1" operator="equal">
      <formula>0</formula>
    </cfRule>
  </conditionalFormatting>
  <conditionalFormatting sqref="F234">
    <cfRule type="cellIs" dxfId="78" priority="7" stopIfTrue="1" operator="equal">
      <formula>0</formula>
    </cfRule>
  </conditionalFormatting>
  <conditionalFormatting sqref="F237">
    <cfRule type="cellIs" dxfId="77" priority="6" stopIfTrue="1" operator="equal">
      <formula>0</formula>
    </cfRule>
  </conditionalFormatting>
  <conditionalFormatting sqref="F245">
    <cfRule type="cellIs" dxfId="76" priority="3" stopIfTrue="1" operator="equal">
      <formula>0</formula>
    </cfRule>
  </conditionalFormatting>
  <conditionalFormatting sqref="G245">
    <cfRule type="cellIs" dxfId="75" priority="2" stopIfTrue="1" operator="equal">
      <formula>0</formula>
    </cfRule>
  </conditionalFormatting>
  <conditionalFormatting sqref="F240">
    <cfRule type="cellIs" dxfId="74" priority="5" stopIfTrue="1" operator="equal">
      <formula>0</formula>
    </cfRule>
  </conditionalFormatting>
  <conditionalFormatting sqref="F243:F244 F246:F247">
    <cfRule type="cellIs" dxfId="73" priority="4" stopIfTrue="1" operator="equal">
      <formula>0</formula>
    </cfRule>
  </conditionalFormatting>
  <conditionalFormatting sqref="F156:F157">
    <cfRule type="cellIs" dxfId="72" priority="1" stopIfTrue="1" operator="equal">
      <formula>0</formula>
    </cfRule>
  </conditionalFormatting>
  <pageMargins left="0.98425196850393704" right="0.19685039370078741" top="0.78740157480314965" bottom="0.59055118110236227" header="0.39370078740157483" footer="0.35433070866141736"/>
  <pageSetup paperSize="9" scale="94" orientation="landscape" horizontalDpi="360" verticalDpi="360" r:id="rId1"/>
  <headerFooter alignWithMargins="0">
    <oddFooter>&amp;L&amp;"Arial CE,Običajno"&amp;10      &amp;F&amp;R&amp;"Arial CE,Običajno"&amp;10&amp;A stran &amp;P/&amp;N</oddFooter>
  </headerFooter>
  <rowBreaks count="9" manualBreakCount="9">
    <brk id="22" max="6" man="1"/>
    <brk id="35" max="6" man="1"/>
    <brk id="48" max="6" man="1"/>
    <brk id="91" max="6" man="1"/>
    <brk id="133" max="6" man="1"/>
    <brk id="159" max="6" man="1"/>
    <brk id="196" max="16383" man="1"/>
    <brk id="214" max="6" man="1"/>
    <brk id="2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2"/>
  <sheetViews>
    <sheetView view="pageBreakPreview" zoomScale="77" zoomScaleNormal="115" zoomScaleSheetLayoutView="77" workbookViewId="0">
      <pane ySplit="4" topLeftCell="A479" activePane="bottomLeft" state="frozen"/>
      <selection pane="bottomLeft" activeCell="F23" sqref="F23"/>
    </sheetView>
  </sheetViews>
  <sheetFormatPr defaultRowHeight="15"/>
  <cols>
    <col min="1" max="1" width="6.7109375" style="4" customWidth="1"/>
    <col min="2" max="2" width="38.7109375" style="212" customWidth="1"/>
    <col min="3" max="3" width="15" style="74" customWidth="1"/>
    <col min="4" max="4" width="16.42578125" style="74" customWidth="1"/>
    <col min="5" max="5" width="14" style="73" bestFit="1" customWidth="1"/>
    <col min="6" max="7" width="15.85546875" style="72" customWidth="1"/>
    <col min="8" max="8" width="8.42578125" style="1" customWidth="1"/>
    <col min="9" max="16384" width="9.140625" style="1"/>
  </cols>
  <sheetData>
    <row r="1" spans="1:9" s="8" customFormat="1" ht="14.25" customHeight="1">
      <c r="A1" s="305" t="s">
        <v>20</v>
      </c>
      <c r="B1" s="306"/>
      <c r="C1" s="306"/>
      <c r="D1" s="306"/>
      <c r="E1" s="306"/>
      <c r="F1" s="307"/>
      <c r="G1" s="7"/>
      <c r="H1" s="7"/>
    </row>
    <row r="2" spans="1:9" s="8" customFormat="1" ht="7.5" customHeight="1">
      <c r="A2" s="308" t="s">
        <v>21</v>
      </c>
      <c r="B2" s="309"/>
      <c r="C2" s="309"/>
      <c r="D2" s="309"/>
      <c r="E2" s="309"/>
      <c r="F2" s="310"/>
      <c r="G2" s="7"/>
      <c r="H2" s="7"/>
    </row>
    <row r="3" spans="1:9" ht="9.75" customHeight="1">
      <c r="A3" s="3" t="s">
        <v>22</v>
      </c>
      <c r="B3" s="72"/>
    </row>
    <row r="4" spans="1:9" s="85" customFormat="1" ht="38.25">
      <c r="A4" s="132" t="s">
        <v>14</v>
      </c>
      <c r="B4" s="133" t="s">
        <v>15</v>
      </c>
      <c r="C4" s="82" t="s">
        <v>55</v>
      </c>
      <c r="D4" s="82" t="s">
        <v>52</v>
      </c>
      <c r="E4" s="134" t="s">
        <v>16</v>
      </c>
      <c r="F4" s="135" t="s">
        <v>49</v>
      </c>
      <c r="G4" s="135" t="s">
        <v>50</v>
      </c>
    </row>
    <row r="5" spans="1:9" ht="8.25" customHeight="1">
      <c r="B5" s="11"/>
      <c r="C5" s="9"/>
      <c r="D5" s="9"/>
      <c r="E5" s="15"/>
      <c r="F5" s="14"/>
      <c r="G5" s="14"/>
    </row>
    <row r="6" spans="1:9" ht="21.75" customHeight="1">
      <c r="A6" s="249" t="s">
        <v>427</v>
      </c>
      <c r="B6" s="250" t="s">
        <v>429</v>
      </c>
      <c r="C6" s="9"/>
      <c r="D6" s="9"/>
      <c r="E6" s="15"/>
      <c r="F6" s="14"/>
      <c r="G6" s="14"/>
    </row>
    <row r="7" spans="1:9">
      <c r="A7" s="63" t="s">
        <v>5</v>
      </c>
      <c r="B7" s="52" t="s">
        <v>305</v>
      </c>
      <c r="E7" s="77"/>
      <c r="F7" s="14"/>
      <c r="G7" s="14"/>
    </row>
    <row r="8" spans="1:9" ht="11.25" customHeight="1">
      <c r="B8" s="52"/>
      <c r="E8" s="77"/>
      <c r="F8" s="76"/>
      <c r="G8" s="76"/>
    </row>
    <row r="9" spans="1:9" ht="30.75" customHeight="1">
      <c r="A9" s="2">
        <v>1.01</v>
      </c>
      <c r="B9" s="284" t="s">
        <v>306</v>
      </c>
      <c r="C9" s="290"/>
      <c r="D9" s="214"/>
      <c r="E9" s="217"/>
      <c r="F9" s="217"/>
      <c r="G9" s="284"/>
      <c r="H9" s="290"/>
      <c r="I9" s="213"/>
    </row>
    <row r="10" spans="1:9">
      <c r="A10" s="2"/>
      <c r="B10" s="216" t="s">
        <v>1</v>
      </c>
      <c r="C10" s="74">
        <v>1</v>
      </c>
      <c r="E10" s="270"/>
      <c r="F10" s="75">
        <f>ROUND(C10*E10,2)</f>
        <v>0</v>
      </c>
      <c r="G10" s="75">
        <f>ROUND(D10*E10,2)</f>
        <v>0</v>
      </c>
    </row>
    <row r="11" spans="1:9">
      <c r="A11" s="2"/>
      <c r="E11" s="77"/>
      <c r="F11" s="76"/>
      <c r="G11" s="76"/>
    </row>
    <row r="12" spans="1:9">
      <c r="A12" s="2"/>
      <c r="E12" s="77"/>
      <c r="F12" s="76"/>
      <c r="G12" s="76"/>
    </row>
    <row r="13" spans="1:9" ht="119.25" customHeight="1">
      <c r="A13" s="2">
        <v>1.02</v>
      </c>
      <c r="B13" s="284" t="s">
        <v>424</v>
      </c>
      <c r="C13" s="284"/>
      <c r="D13" s="214"/>
      <c r="E13" s="217"/>
      <c r="F13" s="217"/>
      <c r="G13" s="284"/>
      <c r="H13" s="290"/>
      <c r="I13" s="213"/>
    </row>
    <row r="14" spans="1:9" ht="24.75" customHeight="1">
      <c r="A14" s="2"/>
      <c r="B14" s="217"/>
      <c r="C14" s="217"/>
      <c r="D14" s="218"/>
      <c r="E14" s="217"/>
      <c r="F14" s="217"/>
      <c r="G14" s="217"/>
      <c r="H14" s="218"/>
      <c r="I14" s="217"/>
    </row>
    <row r="15" spans="1:9" ht="45" customHeight="1">
      <c r="A15" s="2"/>
      <c r="B15" s="221" t="s">
        <v>307</v>
      </c>
      <c r="C15" s="222"/>
      <c r="D15" s="223"/>
      <c r="E15" s="217"/>
      <c r="F15" s="217"/>
      <c r="G15" s="217"/>
      <c r="H15" s="218"/>
      <c r="I15" s="217"/>
    </row>
    <row r="16" spans="1:9">
      <c r="A16" s="2"/>
      <c r="B16" s="216" t="s">
        <v>1</v>
      </c>
      <c r="D16" s="74">
        <v>1</v>
      </c>
      <c r="E16" s="270"/>
      <c r="F16" s="75">
        <f>ROUND(C16*E16,2)</f>
        <v>0</v>
      </c>
      <c r="G16" s="75">
        <f>ROUND(D16*E16,2)</f>
        <v>0</v>
      </c>
    </row>
    <row r="17" spans="1:7">
      <c r="A17" s="2"/>
      <c r="B17" s="216"/>
      <c r="E17" s="77"/>
      <c r="F17" s="75"/>
      <c r="G17" s="75"/>
    </row>
    <row r="18" spans="1:7" ht="15.75" thickBot="1">
      <c r="A18" s="2"/>
      <c r="B18" s="68" t="s">
        <v>331</v>
      </c>
      <c r="C18" s="10"/>
      <c r="D18" s="10"/>
      <c r="E18" s="12"/>
      <c r="F18" s="181">
        <f>SUM(F7:F16)</f>
        <v>0</v>
      </c>
      <c r="G18" s="181">
        <f>SUM(G7:G16)</f>
        <v>0</v>
      </c>
    </row>
    <row r="19" spans="1:7" ht="15.75" thickTop="1">
      <c r="A19" s="2"/>
      <c r="B19" s="216"/>
      <c r="E19" s="77"/>
      <c r="F19" s="76"/>
      <c r="G19" s="76"/>
    </row>
    <row r="20" spans="1:7">
      <c r="A20" s="2"/>
      <c r="E20" s="77"/>
      <c r="F20" s="76"/>
      <c r="G20" s="76"/>
    </row>
    <row r="21" spans="1:7">
      <c r="A21" s="63" t="s">
        <v>7</v>
      </c>
      <c r="B21" s="52" t="s">
        <v>308</v>
      </c>
      <c r="E21" s="77"/>
      <c r="F21" s="75"/>
      <c r="G21" s="75"/>
    </row>
    <row r="22" spans="1:7">
      <c r="A22" s="2"/>
      <c r="E22" s="77"/>
      <c r="F22" s="75"/>
      <c r="G22" s="75"/>
    </row>
    <row r="23" spans="1:7" ht="282" customHeight="1">
      <c r="A23" s="2">
        <v>2.0099999999999998</v>
      </c>
      <c r="B23" s="284" t="s">
        <v>309</v>
      </c>
      <c r="C23" s="290"/>
      <c r="D23" s="214"/>
      <c r="E23" s="271"/>
      <c r="F23" s="271"/>
      <c r="G23" s="75"/>
    </row>
    <row r="24" spans="1:7">
      <c r="A24" s="2"/>
      <c r="B24" s="217" t="s">
        <v>319</v>
      </c>
      <c r="C24" s="218"/>
      <c r="D24" s="218"/>
      <c r="E24" s="217"/>
      <c r="F24" s="217"/>
      <c r="G24" s="75"/>
    </row>
    <row r="25" spans="1:7">
      <c r="A25" s="2"/>
      <c r="B25" s="217" t="s">
        <v>317</v>
      </c>
      <c r="C25" s="218"/>
      <c r="D25" s="218"/>
      <c r="E25" s="217"/>
      <c r="F25" s="217"/>
      <c r="G25" s="75"/>
    </row>
    <row r="26" spans="1:7">
      <c r="A26" s="2"/>
      <c r="B26" s="217" t="s">
        <v>318</v>
      </c>
      <c r="C26" s="218"/>
      <c r="D26" s="218"/>
      <c r="E26" s="217"/>
      <c r="F26" s="217"/>
      <c r="G26" s="75"/>
    </row>
    <row r="27" spans="1:7" ht="28.5">
      <c r="A27" s="2"/>
      <c r="B27" s="217" t="s">
        <v>320</v>
      </c>
      <c r="C27" s="218"/>
      <c r="D27" s="218"/>
      <c r="E27" s="217"/>
      <c r="F27" s="217"/>
      <c r="G27" s="75"/>
    </row>
    <row r="28" spans="1:7" ht="28.5">
      <c r="A28" s="2"/>
      <c r="B28" s="217" t="s">
        <v>310</v>
      </c>
      <c r="C28" s="218"/>
      <c r="D28" s="218"/>
      <c r="E28" s="217"/>
      <c r="F28" s="217"/>
      <c r="G28" s="75"/>
    </row>
    <row r="29" spans="1:7" ht="28.5">
      <c r="A29" s="2"/>
      <c r="B29" s="217" t="s">
        <v>311</v>
      </c>
      <c r="C29" s="218"/>
      <c r="D29" s="218"/>
      <c r="E29" s="217"/>
      <c r="F29" s="217"/>
      <c r="G29" s="75"/>
    </row>
    <row r="30" spans="1:7" ht="28.5">
      <c r="A30" s="2"/>
      <c r="B30" s="217" t="s">
        <v>312</v>
      </c>
      <c r="C30" s="218"/>
      <c r="D30" s="218"/>
      <c r="E30" s="217"/>
      <c r="F30" s="217"/>
      <c r="G30" s="75"/>
    </row>
    <row r="31" spans="1:7">
      <c r="A31" s="2"/>
      <c r="B31" s="217" t="s">
        <v>313</v>
      </c>
      <c r="C31" s="218"/>
      <c r="D31" s="218"/>
      <c r="E31" s="217"/>
      <c r="F31" s="217"/>
      <c r="G31" s="75"/>
    </row>
    <row r="32" spans="1:7">
      <c r="A32" s="2"/>
      <c r="B32" s="217" t="s">
        <v>314</v>
      </c>
      <c r="C32" s="218"/>
      <c r="D32" s="218"/>
      <c r="E32" s="217"/>
      <c r="F32" s="217"/>
      <c r="G32" s="75"/>
    </row>
    <row r="33" spans="1:9">
      <c r="A33" s="2"/>
      <c r="B33" s="217" t="s">
        <v>315</v>
      </c>
      <c r="C33" s="218"/>
      <c r="D33" s="218"/>
      <c r="E33" s="217"/>
      <c r="F33" s="217"/>
      <c r="G33" s="75"/>
    </row>
    <row r="34" spans="1:9">
      <c r="A34" s="2"/>
      <c r="B34" s="222" t="s">
        <v>316</v>
      </c>
      <c r="C34" s="223"/>
      <c r="D34" s="223"/>
      <c r="E34" s="217"/>
      <c r="F34" s="217"/>
      <c r="G34" s="75"/>
    </row>
    <row r="35" spans="1:9">
      <c r="A35" s="2"/>
      <c r="B35" s="216" t="s">
        <v>321</v>
      </c>
      <c r="C35" s="74">
        <v>1</v>
      </c>
      <c r="E35" s="270"/>
      <c r="F35" s="75">
        <f>ROUND(C35*E35,2)</f>
        <v>0</v>
      </c>
      <c r="G35" s="75"/>
    </row>
    <row r="36" spans="1:9">
      <c r="A36" s="2"/>
      <c r="E36" s="77"/>
      <c r="F36" s="75"/>
      <c r="G36" s="75"/>
    </row>
    <row r="37" spans="1:9" ht="148.5" customHeight="1">
      <c r="A37" s="2">
        <v>2.02</v>
      </c>
      <c r="B37" s="284" t="s">
        <v>322</v>
      </c>
      <c r="C37" s="290"/>
      <c r="D37" s="214"/>
      <c r="E37" s="77"/>
      <c r="F37" s="76"/>
      <c r="G37" s="76"/>
    </row>
    <row r="38" spans="1:9">
      <c r="A38" s="2"/>
      <c r="B38" s="216" t="s">
        <v>321</v>
      </c>
      <c r="C38" s="74">
        <v>1</v>
      </c>
      <c r="E38" s="270"/>
      <c r="F38" s="75">
        <f>ROUND(C38*E38,2)</f>
        <v>0</v>
      </c>
      <c r="G38" s="75">
        <f>ROUND(D38*E38,2)</f>
        <v>0</v>
      </c>
    </row>
    <row r="39" spans="1:9">
      <c r="A39" s="2"/>
      <c r="B39" s="216"/>
      <c r="E39" s="77"/>
      <c r="F39" s="75"/>
      <c r="G39" s="75"/>
    </row>
    <row r="40" spans="1:9">
      <c r="A40" s="2"/>
      <c r="E40" s="77"/>
      <c r="F40" s="76"/>
      <c r="G40" s="76"/>
    </row>
    <row r="41" spans="1:9" ht="47.25" customHeight="1">
      <c r="A41" s="2">
        <v>2.0299999999999998</v>
      </c>
      <c r="B41" s="284" t="s">
        <v>323</v>
      </c>
      <c r="C41" s="290"/>
      <c r="D41" s="214"/>
      <c r="E41" s="271"/>
      <c r="F41" s="271"/>
      <c r="G41" s="284"/>
      <c r="H41" s="290"/>
      <c r="I41" s="213"/>
    </row>
    <row r="42" spans="1:9">
      <c r="A42" s="65"/>
      <c r="B42" s="216" t="s">
        <v>321</v>
      </c>
      <c r="C42" s="74">
        <v>1</v>
      </c>
      <c r="E42" s="270"/>
      <c r="F42" s="75">
        <f>ROUND(C42*E42,2)</f>
        <v>0</v>
      </c>
      <c r="G42" s="75">
        <f>ROUND(D43*E43,2)</f>
        <v>0</v>
      </c>
    </row>
    <row r="43" spans="1:9">
      <c r="E43" s="77"/>
      <c r="F43" s="75"/>
      <c r="G43" s="75"/>
    </row>
    <row r="44" spans="1:9">
      <c r="A44" s="65"/>
      <c r="E44" s="77"/>
      <c r="F44" s="75"/>
      <c r="G44" s="75"/>
    </row>
    <row r="45" spans="1:9" ht="30.75" customHeight="1">
      <c r="A45" s="2">
        <v>2.04</v>
      </c>
      <c r="B45" s="284" t="s">
        <v>324</v>
      </c>
      <c r="C45" s="290"/>
      <c r="E45" s="77"/>
      <c r="F45" s="75"/>
      <c r="G45" s="75"/>
    </row>
    <row r="46" spans="1:9">
      <c r="A46" s="65"/>
      <c r="B46" s="171" t="s">
        <v>321</v>
      </c>
      <c r="C46" s="74">
        <v>1</v>
      </c>
      <c r="E46" s="270"/>
      <c r="F46" s="75">
        <f>ROUND(C46*E46,2)</f>
        <v>0</v>
      </c>
      <c r="G46" s="75"/>
    </row>
    <row r="47" spans="1:9">
      <c r="E47" s="77"/>
      <c r="F47" s="75"/>
      <c r="G47" s="75"/>
    </row>
    <row r="48" spans="1:9">
      <c r="A48" s="65"/>
      <c r="B48" s="171"/>
      <c r="E48" s="77"/>
      <c r="F48" s="75"/>
      <c r="G48" s="75"/>
    </row>
    <row r="49" spans="1:7" ht="57" customHeight="1">
      <c r="A49" s="2">
        <v>2.0499999999999998</v>
      </c>
      <c r="B49" s="284" t="s">
        <v>325</v>
      </c>
      <c r="C49" s="290"/>
      <c r="E49" s="77"/>
      <c r="F49" s="75">
        <f>ROUND(C49*E49,2)</f>
        <v>0</v>
      </c>
      <c r="G49" s="75"/>
    </row>
    <row r="50" spans="1:7">
      <c r="A50" s="65"/>
      <c r="B50" s="171" t="s">
        <v>326</v>
      </c>
      <c r="E50" s="77"/>
      <c r="F50" s="75"/>
      <c r="G50" s="75"/>
    </row>
    <row r="51" spans="1:7">
      <c r="B51" s="216" t="s">
        <v>327</v>
      </c>
      <c r="E51" s="77"/>
      <c r="F51" s="75"/>
      <c r="G51" s="75"/>
    </row>
    <row r="52" spans="1:7">
      <c r="A52" s="65"/>
      <c r="B52" s="171" t="s">
        <v>328</v>
      </c>
      <c r="E52" s="77"/>
      <c r="F52" s="75"/>
      <c r="G52" s="75"/>
    </row>
    <row r="53" spans="1:7">
      <c r="B53" s="224" t="s">
        <v>329</v>
      </c>
      <c r="C53" s="225"/>
      <c r="D53" s="225"/>
      <c r="E53" s="77"/>
      <c r="F53" s="75"/>
      <c r="G53" s="75"/>
    </row>
    <row r="54" spans="1:7">
      <c r="B54" s="171" t="s">
        <v>321</v>
      </c>
      <c r="C54" s="74">
        <v>1</v>
      </c>
      <c r="E54" s="270"/>
      <c r="F54" s="75">
        <f>ROUND(C54*E54,2)</f>
        <v>0</v>
      </c>
      <c r="G54" s="76"/>
    </row>
    <row r="55" spans="1:7">
      <c r="E55" s="77"/>
      <c r="F55" s="76"/>
      <c r="G55" s="76"/>
    </row>
    <row r="56" spans="1:7" ht="48.75" customHeight="1">
      <c r="A56" s="2">
        <v>2.06</v>
      </c>
      <c r="B56" s="284" t="s">
        <v>330</v>
      </c>
      <c r="C56" s="290"/>
      <c r="D56" s="214"/>
      <c r="E56" s="77"/>
      <c r="F56" s="76"/>
      <c r="G56" s="76"/>
    </row>
    <row r="57" spans="1:7">
      <c r="B57" s="216" t="s">
        <v>1</v>
      </c>
      <c r="C57" s="74">
        <v>1</v>
      </c>
      <c r="E57" s="270"/>
      <c r="F57" s="75">
        <f>ROUND(C57*E57,2)</f>
        <v>0</v>
      </c>
      <c r="G57" s="75">
        <f>ROUND(D57*E57,2)</f>
        <v>0</v>
      </c>
    </row>
    <row r="58" spans="1:7">
      <c r="E58" s="77"/>
      <c r="F58" s="75"/>
      <c r="G58" s="75"/>
    </row>
    <row r="59" spans="1:7" ht="92.25" customHeight="1">
      <c r="A59" s="2">
        <v>2.0699999999999998</v>
      </c>
      <c r="B59" s="284" t="s">
        <v>400</v>
      </c>
      <c r="C59" s="290"/>
      <c r="D59" s="218"/>
      <c r="E59" s="77"/>
      <c r="F59" s="76"/>
      <c r="G59" s="76"/>
    </row>
    <row r="60" spans="1:7" ht="64.5" customHeight="1">
      <c r="A60" s="2"/>
      <c r="B60" s="284" t="s">
        <v>332</v>
      </c>
      <c r="C60" s="290"/>
      <c r="D60" s="218"/>
      <c r="E60" s="77"/>
      <c r="F60" s="76"/>
      <c r="G60" s="76"/>
    </row>
    <row r="61" spans="1:7">
      <c r="B61" s="216" t="s">
        <v>44</v>
      </c>
      <c r="C61" s="74">
        <v>25</v>
      </c>
      <c r="E61" s="270"/>
      <c r="F61" s="75">
        <f>ROUND(C61*E61,2)</f>
        <v>0</v>
      </c>
      <c r="G61" s="75">
        <f>ROUND(D57*E57,2)</f>
        <v>0</v>
      </c>
    </row>
    <row r="62" spans="1:7">
      <c r="E62" s="77"/>
      <c r="F62" s="75"/>
      <c r="G62" s="75"/>
    </row>
    <row r="63" spans="1:7">
      <c r="E63" s="77"/>
      <c r="F63" s="75"/>
      <c r="G63" s="75"/>
    </row>
    <row r="64" spans="1:7" ht="32.25" customHeight="1">
      <c r="A64" s="2">
        <v>2.08</v>
      </c>
      <c r="B64" s="284" t="s">
        <v>401</v>
      </c>
      <c r="C64" s="290"/>
      <c r="E64" s="77"/>
      <c r="F64" s="75"/>
      <c r="G64" s="75"/>
    </row>
    <row r="65" spans="1:7">
      <c r="B65" s="216" t="s">
        <v>321</v>
      </c>
      <c r="C65" s="74">
        <v>11</v>
      </c>
      <c r="E65" s="270"/>
      <c r="F65" s="75">
        <f>ROUND(C65*E65,2)</f>
        <v>0</v>
      </c>
      <c r="G65" s="75"/>
    </row>
    <row r="66" spans="1:7">
      <c r="E66" s="77"/>
      <c r="F66" s="75"/>
      <c r="G66" s="75"/>
    </row>
    <row r="67" spans="1:7">
      <c r="A67" s="65"/>
      <c r="B67" s="173"/>
      <c r="E67" s="77"/>
      <c r="F67" s="75"/>
      <c r="G67" s="75"/>
    </row>
    <row r="68" spans="1:7" ht="33" customHeight="1">
      <c r="A68" s="2">
        <v>2.09</v>
      </c>
      <c r="B68" s="284" t="s">
        <v>402</v>
      </c>
      <c r="C68" s="290"/>
      <c r="E68" s="77"/>
      <c r="F68" s="75"/>
      <c r="G68" s="75"/>
    </row>
    <row r="69" spans="1:7">
      <c r="B69" s="216" t="s">
        <v>321</v>
      </c>
      <c r="C69" s="74">
        <v>2</v>
      </c>
      <c r="E69" s="270"/>
      <c r="F69" s="75">
        <f>ROUND(C69*E69,2)</f>
        <v>0</v>
      </c>
      <c r="G69" s="75"/>
    </row>
    <row r="70" spans="1:7">
      <c r="E70" s="77"/>
      <c r="F70" s="75"/>
      <c r="G70" s="75"/>
    </row>
    <row r="71" spans="1:7">
      <c r="A71" s="65"/>
      <c r="E71" s="77"/>
      <c r="F71" s="75"/>
      <c r="G71" s="75"/>
    </row>
    <row r="72" spans="1:7" ht="60" customHeight="1">
      <c r="A72" s="2">
        <v>2.1</v>
      </c>
      <c r="B72" s="284" t="s">
        <v>333</v>
      </c>
      <c r="C72" s="290"/>
      <c r="E72" s="77"/>
      <c r="F72" s="75"/>
      <c r="G72" s="75"/>
    </row>
    <row r="73" spans="1:7">
      <c r="B73" s="216" t="s">
        <v>321</v>
      </c>
      <c r="C73" s="74">
        <v>2</v>
      </c>
      <c r="E73" s="270"/>
      <c r="F73" s="75">
        <f>ROUND(C73*E73,2)</f>
        <v>0</v>
      </c>
      <c r="G73" s="75"/>
    </row>
    <row r="74" spans="1:7">
      <c r="E74" s="77"/>
      <c r="F74" s="75"/>
      <c r="G74" s="75"/>
    </row>
    <row r="75" spans="1:7">
      <c r="A75" s="65"/>
      <c r="E75" s="77"/>
      <c r="F75" s="75"/>
      <c r="G75" s="75"/>
    </row>
    <row r="76" spans="1:7" ht="48.75" customHeight="1">
      <c r="A76" s="2">
        <v>2.11</v>
      </c>
      <c r="B76" s="284" t="s">
        <v>403</v>
      </c>
      <c r="C76" s="290"/>
      <c r="E76" s="77"/>
      <c r="F76" s="75"/>
      <c r="G76" s="75"/>
    </row>
    <row r="77" spans="1:7">
      <c r="B77" s="216" t="s">
        <v>44</v>
      </c>
      <c r="C77" s="74">
        <v>15</v>
      </c>
      <c r="E77" s="270"/>
      <c r="F77" s="75">
        <f>ROUND(C77*E77,2)</f>
        <v>0</v>
      </c>
      <c r="G77" s="75"/>
    </row>
    <row r="78" spans="1:7">
      <c r="B78" s="174"/>
      <c r="E78" s="77"/>
      <c r="F78" s="75"/>
      <c r="G78" s="75"/>
    </row>
    <row r="79" spans="1:7" ht="15" customHeight="1">
      <c r="E79" s="77"/>
      <c r="F79" s="75"/>
      <c r="G79" s="75"/>
    </row>
    <row r="80" spans="1:7" ht="60" customHeight="1">
      <c r="A80" s="2">
        <v>2.12</v>
      </c>
      <c r="B80" s="284" t="s">
        <v>404</v>
      </c>
      <c r="C80" s="290"/>
      <c r="E80" s="77"/>
      <c r="F80" s="75"/>
      <c r="G80" s="75"/>
    </row>
    <row r="81" spans="1:7">
      <c r="B81" s="216" t="s">
        <v>44</v>
      </c>
      <c r="C81" s="74">
        <v>15</v>
      </c>
      <c r="E81" s="270"/>
      <c r="F81" s="75">
        <f>ROUND(C81*E81,2)</f>
        <v>0</v>
      </c>
      <c r="G81" s="75"/>
    </row>
    <row r="82" spans="1:7">
      <c r="E82" s="77"/>
      <c r="F82" s="75"/>
      <c r="G82" s="75"/>
    </row>
    <row r="83" spans="1:7">
      <c r="E83" s="77"/>
      <c r="F83" s="75"/>
      <c r="G83" s="75"/>
    </row>
    <row r="84" spans="1:7" ht="48" customHeight="1">
      <c r="A84" s="2">
        <v>2.13</v>
      </c>
      <c r="B84" s="284" t="s">
        <v>334</v>
      </c>
      <c r="C84" s="290"/>
      <c r="E84" s="77"/>
      <c r="F84" s="75"/>
      <c r="G84" s="75"/>
    </row>
    <row r="85" spans="1:7">
      <c r="B85" s="216" t="s">
        <v>266</v>
      </c>
      <c r="C85" s="74">
        <v>10</v>
      </c>
      <c r="E85" s="270"/>
      <c r="F85" s="75">
        <f>ROUND(C85*E85,2)</f>
        <v>0</v>
      </c>
      <c r="G85" s="75"/>
    </row>
    <row r="86" spans="1:7">
      <c r="E86" s="77"/>
      <c r="F86" s="75"/>
      <c r="G86" s="75"/>
    </row>
    <row r="87" spans="1:7">
      <c r="A87" s="65"/>
      <c r="E87" s="77"/>
      <c r="F87" s="75"/>
      <c r="G87" s="75"/>
    </row>
    <row r="88" spans="1:7" ht="45" customHeight="1">
      <c r="A88" s="2">
        <v>2.14</v>
      </c>
      <c r="B88" s="284" t="s">
        <v>335</v>
      </c>
      <c r="C88" s="290"/>
      <c r="E88" s="77"/>
      <c r="F88" s="75"/>
      <c r="G88" s="75"/>
    </row>
    <row r="89" spans="1:7" ht="16.5">
      <c r="B89" s="216" t="s">
        <v>96</v>
      </c>
      <c r="C89" s="74">
        <v>3</v>
      </c>
      <c r="E89" s="270"/>
      <c r="F89" s="75">
        <f>ROUND(C89*E89,2)</f>
        <v>0</v>
      </c>
      <c r="G89" s="75"/>
    </row>
    <row r="90" spans="1:7" ht="9" customHeight="1">
      <c r="E90" s="77"/>
      <c r="F90" s="75"/>
      <c r="G90" s="75"/>
    </row>
    <row r="91" spans="1:7">
      <c r="A91" s="65"/>
      <c r="E91" s="77"/>
      <c r="F91" s="75"/>
      <c r="G91" s="75"/>
    </row>
    <row r="92" spans="1:7" ht="32.25" customHeight="1">
      <c r="A92" s="2">
        <v>2.15</v>
      </c>
      <c r="B92" s="284" t="s">
        <v>336</v>
      </c>
      <c r="C92" s="290"/>
      <c r="E92" s="77"/>
      <c r="F92" s="75"/>
      <c r="G92" s="75"/>
    </row>
    <row r="93" spans="1:7" ht="16.5">
      <c r="B93" s="216" t="s">
        <v>96</v>
      </c>
      <c r="C93" s="74">
        <v>3</v>
      </c>
      <c r="E93" s="270"/>
      <c r="F93" s="75">
        <f>ROUND(C93*E93,2)</f>
        <v>0</v>
      </c>
      <c r="G93" s="75"/>
    </row>
    <row r="94" spans="1:7" ht="9" customHeight="1">
      <c r="B94" s="227"/>
      <c r="E94" s="77"/>
      <c r="F94" s="75"/>
      <c r="G94" s="75"/>
    </row>
    <row r="95" spans="1:7">
      <c r="B95" s="227"/>
      <c r="E95" s="77"/>
      <c r="F95" s="75"/>
      <c r="G95" s="75"/>
    </row>
    <row r="96" spans="1:7" ht="33.75" customHeight="1">
      <c r="A96" s="2">
        <v>2.16</v>
      </c>
      <c r="B96" s="284" t="s">
        <v>407</v>
      </c>
      <c r="C96" s="290"/>
      <c r="E96" s="77"/>
      <c r="F96" s="75"/>
      <c r="G96" s="75"/>
    </row>
    <row r="97" spans="1:7">
      <c r="B97" s="227" t="s">
        <v>1</v>
      </c>
      <c r="C97" s="74">
        <v>1</v>
      </c>
      <c r="E97" s="270"/>
      <c r="F97" s="75">
        <f>ROUND(C97*E97,2)</f>
        <v>0</v>
      </c>
      <c r="G97" s="75"/>
    </row>
    <row r="98" spans="1:7">
      <c r="B98" s="227"/>
      <c r="E98" s="77"/>
      <c r="F98" s="75"/>
      <c r="G98" s="75"/>
    </row>
    <row r="99" spans="1:7">
      <c r="A99" s="2">
        <v>2.17</v>
      </c>
      <c r="B99" s="284" t="s">
        <v>408</v>
      </c>
      <c r="C99" s="290"/>
      <c r="E99" s="77"/>
      <c r="F99" s="75"/>
      <c r="G99" s="75"/>
    </row>
    <row r="100" spans="1:7">
      <c r="B100" s="227" t="s">
        <v>1</v>
      </c>
      <c r="C100" s="74">
        <v>1</v>
      </c>
      <c r="E100" s="270"/>
      <c r="F100" s="75">
        <f>ROUND(C100*E100,2)</f>
        <v>0</v>
      </c>
      <c r="G100" s="75"/>
    </row>
    <row r="101" spans="1:7">
      <c r="B101" s="243"/>
      <c r="E101" s="77"/>
      <c r="F101" s="75"/>
      <c r="G101" s="75"/>
    </row>
    <row r="102" spans="1:7" ht="63.75" customHeight="1">
      <c r="A102" s="2">
        <v>2.1800000000000002</v>
      </c>
      <c r="B102" s="284" t="s">
        <v>436</v>
      </c>
      <c r="C102" s="290"/>
      <c r="E102" s="77"/>
      <c r="F102" s="75"/>
      <c r="G102" s="75"/>
    </row>
    <row r="103" spans="1:7">
      <c r="B103" s="243" t="s">
        <v>1</v>
      </c>
      <c r="C103" s="74">
        <v>1</v>
      </c>
      <c r="E103" s="270"/>
      <c r="F103" s="75">
        <f>ROUND(C103*E103,2)</f>
        <v>0</v>
      </c>
      <c r="G103" s="75"/>
    </row>
    <row r="104" spans="1:7">
      <c r="E104" s="77"/>
      <c r="F104" s="75"/>
      <c r="G104" s="75"/>
    </row>
    <row r="105" spans="1:7" ht="15.75" thickBot="1">
      <c r="B105" s="68" t="s">
        <v>343</v>
      </c>
      <c r="C105" s="10"/>
      <c r="D105" s="10"/>
      <c r="E105" s="12"/>
      <c r="F105" s="181">
        <f>SUM(F23:F104)</f>
        <v>0</v>
      </c>
      <c r="G105" s="181">
        <f>SUM(G23:H104)</f>
        <v>0</v>
      </c>
    </row>
    <row r="106" spans="1:7" ht="30.75" thickTop="1">
      <c r="A106" s="63" t="s">
        <v>8</v>
      </c>
      <c r="B106" s="52" t="s">
        <v>337</v>
      </c>
      <c r="E106" s="77"/>
      <c r="F106" s="75"/>
      <c r="G106" s="75"/>
    </row>
    <row r="107" spans="1:7">
      <c r="A107" s="2"/>
      <c r="B107" s="216"/>
      <c r="E107" s="77"/>
      <c r="F107" s="75"/>
      <c r="G107" s="75"/>
    </row>
    <row r="108" spans="1:7" ht="120" customHeight="1">
      <c r="A108" s="2">
        <v>3.01</v>
      </c>
      <c r="B108" s="284" t="s">
        <v>349</v>
      </c>
      <c r="C108" s="290"/>
      <c r="D108" s="218"/>
      <c r="E108" s="271"/>
      <c r="F108" s="271"/>
      <c r="G108" s="75"/>
    </row>
    <row r="109" spans="1:7" ht="18.75">
      <c r="A109" s="4" t="s">
        <v>74</v>
      </c>
      <c r="B109" s="216" t="s">
        <v>339</v>
      </c>
      <c r="C109" s="74">
        <v>1</v>
      </c>
      <c r="D109" s="77"/>
      <c r="E109" s="270"/>
      <c r="F109" s="75">
        <f t="shared" ref="F109:F119" si="0">ROUND(C109*E109,2)</f>
        <v>0</v>
      </c>
      <c r="G109" s="76"/>
    </row>
    <row r="110" spans="1:7" ht="18.75">
      <c r="A110" s="4" t="s">
        <v>75</v>
      </c>
      <c r="B110" s="216" t="s">
        <v>340</v>
      </c>
      <c r="C110" s="74">
        <v>1</v>
      </c>
      <c r="D110" s="77"/>
      <c r="E110" s="270"/>
      <c r="F110" s="75">
        <f t="shared" si="0"/>
        <v>0</v>
      </c>
      <c r="G110" s="76"/>
    </row>
    <row r="111" spans="1:7" ht="18.75">
      <c r="A111" s="4" t="s">
        <v>76</v>
      </c>
      <c r="B111" s="216" t="s">
        <v>340</v>
      </c>
      <c r="C111" s="74">
        <v>1</v>
      </c>
      <c r="D111" s="77"/>
      <c r="E111" s="270"/>
      <c r="F111" s="75">
        <f t="shared" si="0"/>
        <v>0</v>
      </c>
      <c r="G111" s="76"/>
    </row>
    <row r="112" spans="1:7" ht="18.75">
      <c r="A112" s="4" t="s">
        <v>77</v>
      </c>
      <c r="B112" s="216" t="s">
        <v>340</v>
      </c>
      <c r="C112" s="74">
        <v>1</v>
      </c>
      <c r="D112" s="77"/>
      <c r="E112" s="270"/>
      <c r="F112" s="75">
        <f t="shared" si="0"/>
        <v>0</v>
      </c>
      <c r="G112" s="76"/>
    </row>
    <row r="113" spans="1:7" ht="18.75">
      <c r="A113" s="4" t="s">
        <v>78</v>
      </c>
      <c r="B113" s="216" t="s">
        <v>340</v>
      </c>
      <c r="C113" s="74">
        <v>1</v>
      </c>
      <c r="D113" s="77"/>
      <c r="E113" s="270"/>
      <c r="F113" s="75">
        <f t="shared" si="0"/>
        <v>0</v>
      </c>
      <c r="G113" s="76"/>
    </row>
    <row r="114" spans="1:7" ht="18.75">
      <c r="A114" s="4" t="s">
        <v>79</v>
      </c>
      <c r="B114" s="216" t="s">
        <v>340</v>
      </c>
      <c r="C114" s="74">
        <v>1</v>
      </c>
      <c r="D114" s="77"/>
      <c r="E114" s="270"/>
      <c r="F114" s="75">
        <f t="shared" si="0"/>
        <v>0</v>
      </c>
      <c r="G114" s="76"/>
    </row>
    <row r="115" spans="1:7" ht="18.75">
      <c r="A115" s="4" t="s">
        <v>80</v>
      </c>
      <c r="B115" s="216" t="s">
        <v>340</v>
      </c>
      <c r="C115" s="74">
        <v>1</v>
      </c>
      <c r="D115" s="77"/>
      <c r="E115" s="270"/>
      <c r="F115" s="75">
        <f t="shared" si="0"/>
        <v>0</v>
      </c>
      <c r="G115" s="76"/>
    </row>
    <row r="116" spans="1:7" ht="18.75">
      <c r="A116" s="4" t="s">
        <v>81</v>
      </c>
      <c r="B116" s="216" t="s">
        <v>339</v>
      </c>
      <c r="C116" s="74">
        <v>1</v>
      </c>
      <c r="D116" s="77"/>
      <c r="E116" s="270"/>
      <c r="F116" s="75">
        <f t="shared" si="0"/>
        <v>0</v>
      </c>
      <c r="G116" s="76"/>
    </row>
    <row r="117" spans="1:7" ht="18.75">
      <c r="A117" s="4" t="s">
        <v>82</v>
      </c>
      <c r="B117" s="216" t="s">
        <v>340</v>
      </c>
      <c r="C117" s="74">
        <v>1</v>
      </c>
      <c r="D117" s="77"/>
      <c r="E117" s="270"/>
      <c r="F117" s="75">
        <f t="shared" si="0"/>
        <v>0</v>
      </c>
      <c r="G117" s="76"/>
    </row>
    <row r="118" spans="1:7" ht="18.75">
      <c r="A118" s="4" t="s">
        <v>83</v>
      </c>
      <c r="B118" s="216" t="s">
        <v>340</v>
      </c>
      <c r="C118" s="74">
        <v>1</v>
      </c>
      <c r="D118" s="77"/>
      <c r="E118" s="270"/>
      <c r="F118" s="75">
        <f t="shared" si="0"/>
        <v>0</v>
      </c>
      <c r="G118" s="76"/>
    </row>
    <row r="119" spans="1:7" ht="18.75">
      <c r="A119" s="4" t="s">
        <v>84</v>
      </c>
      <c r="B119" s="216" t="s">
        <v>340</v>
      </c>
      <c r="C119" s="74">
        <v>1</v>
      </c>
      <c r="D119" s="77"/>
      <c r="E119" s="270"/>
      <c r="F119" s="75">
        <f t="shared" si="0"/>
        <v>0</v>
      </c>
      <c r="G119" s="76"/>
    </row>
    <row r="120" spans="1:7">
      <c r="B120" s="176"/>
      <c r="E120" s="77"/>
      <c r="F120" s="75"/>
      <c r="G120" s="76"/>
    </row>
    <row r="121" spans="1:7">
      <c r="E121" s="77"/>
      <c r="F121" s="75"/>
      <c r="G121" s="76"/>
    </row>
    <row r="122" spans="1:7" ht="46.5" customHeight="1">
      <c r="A122" s="2">
        <v>3.02</v>
      </c>
      <c r="B122" s="284" t="s">
        <v>338</v>
      </c>
      <c r="C122" s="290"/>
      <c r="E122" s="77"/>
      <c r="F122" s="75"/>
      <c r="G122" s="76"/>
    </row>
    <row r="123" spans="1:7">
      <c r="A123" s="4" t="s">
        <v>74</v>
      </c>
      <c r="B123" s="176" t="s">
        <v>321</v>
      </c>
      <c r="C123" s="74">
        <v>2</v>
      </c>
      <c r="D123" s="77"/>
      <c r="E123" s="270"/>
      <c r="F123" s="75">
        <f t="shared" ref="F123:F133" si="1">ROUND(C123*E123,2)</f>
        <v>0</v>
      </c>
      <c r="G123" s="76"/>
    </row>
    <row r="124" spans="1:7">
      <c r="A124" s="4" t="s">
        <v>75</v>
      </c>
      <c r="B124" s="176" t="s">
        <v>321</v>
      </c>
      <c r="C124" s="74">
        <v>2</v>
      </c>
      <c r="D124" s="77"/>
      <c r="E124" s="270"/>
      <c r="F124" s="75">
        <f t="shared" si="1"/>
        <v>0</v>
      </c>
      <c r="G124" s="76"/>
    </row>
    <row r="125" spans="1:7">
      <c r="A125" s="4" t="s">
        <v>76</v>
      </c>
      <c r="B125" s="176" t="s">
        <v>321</v>
      </c>
      <c r="C125" s="74">
        <v>2</v>
      </c>
      <c r="D125" s="77"/>
      <c r="E125" s="270"/>
      <c r="F125" s="75">
        <f t="shared" si="1"/>
        <v>0</v>
      </c>
      <c r="G125" s="76"/>
    </row>
    <row r="126" spans="1:7">
      <c r="A126" s="4" t="s">
        <v>77</v>
      </c>
      <c r="B126" s="176" t="s">
        <v>321</v>
      </c>
      <c r="C126" s="74">
        <v>2</v>
      </c>
      <c r="D126" s="77"/>
      <c r="E126" s="270"/>
      <c r="F126" s="75">
        <f t="shared" si="1"/>
        <v>0</v>
      </c>
      <c r="G126" s="76"/>
    </row>
    <row r="127" spans="1:7">
      <c r="A127" s="4" t="s">
        <v>78</v>
      </c>
      <c r="B127" s="176" t="s">
        <v>321</v>
      </c>
      <c r="C127" s="74">
        <v>2</v>
      </c>
      <c r="D127" s="77"/>
      <c r="E127" s="270"/>
      <c r="F127" s="75">
        <f t="shared" si="1"/>
        <v>0</v>
      </c>
      <c r="G127" s="76"/>
    </row>
    <row r="128" spans="1:7">
      <c r="A128" s="4" t="s">
        <v>79</v>
      </c>
      <c r="B128" s="176" t="s">
        <v>321</v>
      </c>
      <c r="C128" s="74">
        <v>2</v>
      </c>
      <c r="D128" s="77"/>
      <c r="E128" s="270"/>
      <c r="F128" s="75">
        <f t="shared" si="1"/>
        <v>0</v>
      </c>
      <c r="G128" s="76"/>
    </row>
    <row r="129" spans="1:7">
      <c r="A129" s="4" t="s">
        <v>80</v>
      </c>
      <c r="B129" s="176" t="s">
        <v>321</v>
      </c>
      <c r="C129" s="74">
        <v>2</v>
      </c>
      <c r="D129" s="77"/>
      <c r="E129" s="270"/>
      <c r="F129" s="75">
        <f t="shared" si="1"/>
        <v>0</v>
      </c>
      <c r="G129" s="76"/>
    </row>
    <row r="130" spans="1:7">
      <c r="A130" s="4" t="s">
        <v>81</v>
      </c>
      <c r="B130" s="176" t="s">
        <v>321</v>
      </c>
      <c r="C130" s="74">
        <v>2</v>
      </c>
      <c r="D130" s="77"/>
      <c r="E130" s="270"/>
      <c r="F130" s="75">
        <f t="shared" si="1"/>
        <v>0</v>
      </c>
      <c r="G130" s="76"/>
    </row>
    <row r="131" spans="1:7">
      <c r="A131" s="4" t="s">
        <v>82</v>
      </c>
      <c r="B131" s="176" t="s">
        <v>321</v>
      </c>
      <c r="C131" s="74">
        <v>2</v>
      </c>
      <c r="D131" s="77"/>
      <c r="E131" s="270"/>
      <c r="F131" s="75">
        <f t="shared" si="1"/>
        <v>0</v>
      </c>
      <c r="G131" s="76"/>
    </row>
    <row r="132" spans="1:7">
      <c r="A132" s="4" t="s">
        <v>83</v>
      </c>
      <c r="B132" s="176" t="s">
        <v>321</v>
      </c>
      <c r="C132" s="74">
        <v>2</v>
      </c>
      <c r="D132" s="77"/>
      <c r="E132" s="270"/>
      <c r="F132" s="75">
        <f t="shared" si="1"/>
        <v>0</v>
      </c>
      <c r="G132" s="76"/>
    </row>
    <row r="133" spans="1:7">
      <c r="A133" s="4" t="s">
        <v>84</v>
      </c>
      <c r="B133" s="176" t="s">
        <v>321</v>
      </c>
      <c r="C133" s="74">
        <v>2</v>
      </c>
      <c r="D133" s="77"/>
      <c r="E133" s="270"/>
      <c r="F133" s="75">
        <f t="shared" si="1"/>
        <v>0</v>
      </c>
      <c r="G133" s="76"/>
    </row>
    <row r="134" spans="1:7">
      <c r="D134" s="77"/>
      <c r="E134" s="77"/>
      <c r="F134" s="75"/>
      <c r="G134" s="76"/>
    </row>
    <row r="135" spans="1:7">
      <c r="B135" s="284"/>
      <c r="C135" s="290"/>
      <c r="D135" s="77"/>
      <c r="E135" s="77"/>
      <c r="F135" s="75"/>
      <c r="G135" s="76"/>
    </row>
    <row r="136" spans="1:7" ht="48" customHeight="1">
      <c r="A136" s="2">
        <v>3.03</v>
      </c>
      <c r="B136" s="284" t="s">
        <v>341</v>
      </c>
      <c r="C136" s="290"/>
      <c r="D136" s="77"/>
      <c r="E136" s="77"/>
      <c r="F136" s="75"/>
      <c r="G136" s="76"/>
    </row>
    <row r="137" spans="1:7">
      <c r="A137" s="4" t="s">
        <v>74</v>
      </c>
      <c r="B137" s="176" t="s">
        <v>321</v>
      </c>
      <c r="C137" s="74">
        <v>2</v>
      </c>
      <c r="D137" s="77"/>
      <c r="E137" s="270"/>
      <c r="F137" s="75">
        <f t="shared" ref="F137:F147" si="2">ROUND(C137*E137,2)</f>
        <v>0</v>
      </c>
      <c r="G137" s="76"/>
    </row>
    <row r="138" spans="1:7">
      <c r="A138" s="4" t="s">
        <v>75</v>
      </c>
      <c r="B138" s="176" t="s">
        <v>321</v>
      </c>
      <c r="C138" s="74">
        <v>2</v>
      </c>
      <c r="D138" s="77"/>
      <c r="E138" s="270"/>
      <c r="F138" s="75">
        <f t="shared" si="2"/>
        <v>0</v>
      </c>
      <c r="G138" s="76"/>
    </row>
    <row r="139" spans="1:7">
      <c r="A139" s="4" t="s">
        <v>76</v>
      </c>
      <c r="B139" s="176" t="s">
        <v>321</v>
      </c>
      <c r="C139" s="74">
        <v>2</v>
      </c>
      <c r="D139" s="77"/>
      <c r="E139" s="270"/>
      <c r="F139" s="75">
        <f t="shared" si="2"/>
        <v>0</v>
      </c>
      <c r="G139" s="76"/>
    </row>
    <row r="140" spans="1:7">
      <c r="A140" s="4" t="s">
        <v>77</v>
      </c>
      <c r="B140" s="176" t="s">
        <v>321</v>
      </c>
      <c r="C140" s="74">
        <v>2</v>
      </c>
      <c r="D140" s="77"/>
      <c r="E140" s="270"/>
      <c r="F140" s="75">
        <f t="shared" si="2"/>
        <v>0</v>
      </c>
      <c r="G140" s="76"/>
    </row>
    <row r="141" spans="1:7">
      <c r="A141" s="4" t="s">
        <v>78</v>
      </c>
      <c r="B141" s="176" t="s">
        <v>321</v>
      </c>
      <c r="C141" s="74">
        <v>2</v>
      </c>
      <c r="D141" s="77"/>
      <c r="E141" s="270"/>
      <c r="F141" s="75">
        <f t="shared" si="2"/>
        <v>0</v>
      </c>
      <c r="G141" s="76"/>
    </row>
    <row r="142" spans="1:7">
      <c r="A142" s="4" t="s">
        <v>79</v>
      </c>
      <c r="B142" s="176" t="s">
        <v>321</v>
      </c>
      <c r="C142" s="74">
        <v>2</v>
      </c>
      <c r="D142" s="77"/>
      <c r="E142" s="270"/>
      <c r="F142" s="75">
        <f t="shared" si="2"/>
        <v>0</v>
      </c>
      <c r="G142" s="76"/>
    </row>
    <row r="143" spans="1:7">
      <c r="A143" s="4" t="s">
        <v>80</v>
      </c>
      <c r="B143" s="176" t="s">
        <v>321</v>
      </c>
      <c r="C143" s="74">
        <v>2</v>
      </c>
      <c r="D143" s="77"/>
      <c r="E143" s="270"/>
      <c r="F143" s="75">
        <f t="shared" si="2"/>
        <v>0</v>
      </c>
      <c r="G143" s="76"/>
    </row>
    <row r="144" spans="1:7">
      <c r="A144" s="4" t="s">
        <v>81</v>
      </c>
      <c r="B144" s="176" t="s">
        <v>321</v>
      </c>
      <c r="C144" s="74">
        <v>2</v>
      </c>
      <c r="D144" s="77"/>
      <c r="E144" s="270"/>
      <c r="F144" s="75">
        <f t="shared" si="2"/>
        <v>0</v>
      </c>
      <c r="G144" s="76"/>
    </row>
    <row r="145" spans="1:7">
      <c r="A145" s="4" t="s">
        <v>82</v>
      </c>
      <c r="B145" s="176" t="s">
        <v>321</v>
      </c>
      <c r="C145" s="74">
        <v>2</v>
      </c>
      <c r="D145" s="77"/>
      <c r="E145" s="270"/>
      <c r="F145" s="75">
        <f t="shared" si="2"/>
        <v>0</v>
      </c>
      <c r="G145" s="76"/>
    </row>
    <row r="146" spans="1:7">
      <c r="A146" s="4" t="s">
        <v>83</v>
      </c>
      <c r="B146" s="176" t="s">
        <v>321</v>
      </c>
      <c r="C146" s="74">
        <v>2</v>
      </c>
      <c r="D146" s="77"/>
      <c r="E146" s="270"/>
      <c r="F146" s="75">
        <f t="shared" si="2"/>
        <v>0</v>
      </c>
      <c r="G146" s="76"/>
    </row>
    <row r="147" spans="1:7">
      <c r="A147" s="4" t="s">
        <v>84</v>
      </c>
      <c r="B147" s="176" t="s">
        <v>321</v>
      </c>
      <c r="C147" s="74">
        <v>2</v>
      </c>
      <c r="D147" s="77"/>
      <c r="E147" s="270"/>
      <c r="F147" s="75">
        <f t="shared" si="2"/>
        <v>0</v>
      </c>
      <c r="G147" s="76"/>
    </row>
    <row r="148" spans="1:7">
      <c r="D148" s="77"/>
      <c r="E148" s="77"/>
      <c r="F148" s="75"/>
      <c r="G148" s="76"/>
    </row>
    <row r="149" spans="1:7">
      <c r="D149" s="77"/>
      <c r="E149" s="77"/>
      <c r="F149" s="75"/>
      <c r="G149" s="76"/>
    </row>
    <row r="150" spans="1:7" ht="33" customHeight="1">
      <c r="A150" s="2">
        <v>3.04</v>
      </c>
      <c r="B150" s="284" t="s">
        <v>342</v>
      </c>
      <c r="C150" s="290"/>
      <c r="D150" s="77"/>
      <c r="E150" s="77"/>
      <c r="F150" s="75"/>
      <c r="G150" s="76"/>
    </row>
    <row r="151" spans="1:7">
      <c r="A151" s="4" t="s">
        <v>74</v>
      </c>
      <c r="B151" s="176" t="s">
        <v>321</v>
      </c>
      <c r="C151" s="74">
        <v>1</v>
      </c>
      <c r="D151" s="77"/>
      <c r="E151" s="270"/>
      <c r="F151" s="75">
        <f t="shared" ref="F151:F161" si="3">ROUND(C151*E151,2)</f>
        <v>0</v>
      </c>
      <c r="G151" s="76"/>
    </row>
    <row r="152" spans="1:7">
      <c r="A152" s="4" t="s">
        <v>75</v>
      </c>
      <c r="B152" s="176" t="s">
        <v>321</v>
      </c>
      <c r="C152" s="74">
        <v>1</v>
      </c>
      <c r="D152" s="77"/>
      <c r="E152" s="270"/>
      <c r="F152" s="75">
        <f t="shared" si="3"/>
        <v>0</v>
      </c>
      <c r="G152" s="76"/>
    </row>
    <row r="153" spans="1:7">
      <c r="A153" s="4" t="s">
        <v>76</v>
      </c>
      <c r="B153" s="176" t="s">
        <v>321</v>
      </c>
      <c r="C153" s="74">
        <v>1</v>
      </c>
      <c r="D153" s="77"/>
      <c r="E153" s="270"/>
      <c r="F153" s="75">
        <f t="shared" si="3"/>
        <v>0</v>
      </c>
      <c r="G153" s="76"/>
    </row>
    <row r="154" spans="1:7">
      <c r="A154" s="4" t="s">
        <v>77</v>
      </c>
      <c r="B154" s="176" t="s">
        <v>321</v>
      </c>
      <c r="C154" s="74">
        <v>1</v>
      </c>
      <c r="D154" s="77"/>
      <c r="E154" s="270"/>
      <c r="F154" s="75">
        <f t="shared" si="3"/>
        <v>0</v>
      </c>
      <c r="G154" s="76"/>
    </row>
    <row r="155" spans="1:7">
      <c r="A155" s="4" t="s">
        <v>78</v>
      </c>
      <c r="B155" s="176" t="s">
        <v>321</v>
      </c>
      <c r="C155" s="74">
        <v>1</v>
      </c>
      <c r="D155" s="77"/>
      <c r="E155" s="270"/>
      <c r="F155" s="75">
        <f t="shared" si="3"/>
        <v>0</v>
      </c>
      <c r="G155" s="76"/>
    </row>
    <row r="156" spans="1:7">
      <c r="A156" s="4" t="s">
        <v>79</v>
      </c>
      <c r="B156" s="176" t="s">
        <v>321</v>
      </c>
      <c r="C156" s="74">
        <v>1</v>
      </c>
      <c r="D156" s="77"/>
      <c r="E156" s="270"/>
      <c r="F156" s="75">
        <f t="shared" si="3"/>
        <v>0</v>
      </c>
      <c r="G156" s="76"/>
    </row>
    <row r="157" spans="1:7">
      <c r="A157" s="4" t="s">
        <v>80</v>
      </c>
      <c r="B157" s="176" t="s">
        <v>321</v>
      </c>
      <c r="C157" s="74">
        <v>1</v>
      </c>
      <c r="D157" s="77"/>
      <c r="E157" s="270"/>
      <c r="F157" s="75">
        <f t="shared" si="3"/>
        <v>0</v>
      </c>
      <c r="G157" s="76"/>
    </row>
    <row r="158" spans="1:7">
      <c r="A158" s="4" t="s">
        <v>81</v>
      </c>
      <c r="B158" s="176" t="s">
        <v>321</v>
      </c>
      <c r="C158" s="74">
        <v>1</v>
      </c>
      <c r="D158" s="77"/>
      <c r="E158" s="270"/>
      <c r="F158" s="75">
        <f t="shared" si="3"/>
        <v>0</v>
      </c>
      <c r="G158" s="76"/>
    </row>
    <row r="159" spans="1:7">
      <c r="A159" s="4" t="s">
        <v>82</v>
      </c>
      <c r="B159" s="176" t="s">
        <v>321</v>
      </c>
      <c r="C159" s="74">
        <v>1</v>
      </c>
      <c r="D159" s="77"/>
      <c r="E159" s="270"/>
      <c r="F159" s="75">
        <f t="shared" si="3"/>
        <v>0</v>
      </c>
      <c r="G159" s="76"/>
    </row>
    <row r="160" spans="1:7">
      <c r="A160" s="4" t="s">
        <v>83</v>
      </c>
      <c r="B160" s="176" t="s">
        <v>321</v>
      </c>
      <c r="C160" s="74">
        <v>1</v>
      </c>
      <c r="D160" s="77"/>
      <c r="E160" s="270"/>
      <c r="F160" s="75">
        <f t="shared" si="3"/>
        <v>0</v>
      </c>
      <c r="G160" s="76"/>
    </row>
    <row r="161" spans="1:7">
      <c r="A161" s="4" t="s">
        <v>84</v>
      </c>
      <c r="B161" s="176" t="s">
        <v>321</v>
      </c>
      <c r="C161" s="74">
        <v>1</v>
      </c>
      <c r="D161" s="77"/>
      <c r="E161" s="270"/>
      <c r="F161" s="75">
        <f t="shared" si="3"/>
        <v>0</v>
      </c>
      <c r="G161" s="76"/>
    </row>
    <row r="162" spans="1:7">
      <c r="B162" s="176"/>
      <c r="D162" s="77"/>
      <c r="E162" s="77"/>
      <c r="F162" s="75"/>
      <c r="G162" s="76"/>
    </row>
    <row r="163" spans="1:7">
      <c r="B163" s="176"/>
      <c r="D163" s="77"/>
      <c r="E163" s="77"/>
      <c r="F163" s="75"/>
      <c r="G163" s="76"/>
    </row>
    <row r="164" spans="1:7" ht="45.75" customHeight="1">
      <c r="A164" s="2">
        <v>3.05</v>
      </c>
      <c r="B164" s="284" t="s">
        <v>345</v>
      </c>
      <c r="C164" s="290"/>
      <c r="D164" s="77"/>
      <c r="E164" s="77"/>
      <c r="F164" s="75"/>
      <c r="G164" s="76"/>
    </row>
    <row r="165" spans="1:7">
      <c r="A165" s="4" t="s">
        <v>74</v>
      </c>
      <c r="B165" s="176" t="s">
        <v>321</v>
      </c>
      <c r="C165" s="74">
        <v>10</v>
      </c>
      <c r="D165" s="77"/>
      <c r="E165" s="270"/>
      <c r="F165" s="75">
        <f t="shared" ref="F165:F175" si="4">ROUND(C165*E165,2)</f>
        <v>0</v>
      </c>
      <c r="G165" s="76"/>
    </row>
    <row r="166" spans="1:7">
      <c r="A166" s="4" t="s">
        <v>75</v>
      </c>
      <c r="B166" s="176" t="s">
        <v>321</v>
      </c>
      <c r="C166" s="74">
        <v>9</v>
      </c>
      <c r="D166" s="77"/>
      <c r="E166" s="270"/>
      <c r="F166" s="75">
        <f t="shared" si="4"/>
        <v>0</v>
      </c>
      <c r="G166" s="76"/>
    </row>
    <row r="167" spans="1:7">
      <c r="A167" s="4" t="s">
        <v>76</v>
      </c>
      <c r="B167" s="176" t="s">
        <v>321</v>
      </c>
      <c r="C167" s="74">
        <v>6</v>
      </c>
      <c r="D167" s="77"/>
      <c r="E167" s="270"/>
      <c r="F167" s="75">
        <f t="shared" si="4"/>
        <v>0</v>
      </c>
      <c r="G167" s="76"/>
    </row>
    <row r="168" spans="1:7">
      <c r="A168" s="4" t="s">
        <v>77</v>
      </c>
      <c r="B168" s="176" t="s">
        <v>321</v>
      </c>
      <c r="C168" s="74">
        <v>9</v>
      </c>
      <c r="D168" s="77"/>
      <c r="E168" s="270"/>
      <c r="F168" s="75">
        <f t="shared" si="4"/>
        <v>0</v>
      </c>
      <c r="G168" s="76"/>
    </row>
    <row r="169" spans="1:7">
      <c r="A169" s="4" t="s">
        <v>78</v>
      </c>
      <c r="B169" s="176" t="s">
        <v>321</v>
      </c>
      <c r="C169" s="74">
        <v>7</v>
      </c>
      <c r="D169" s="77"/>
      <c r="E169" s="270"/>
      <c r="F169" s="75">
        <f t="shared" si="4"/>
        <v>0</v>
      </c>
      <c r="G169" s="76"/>
    </row>
    <row r="170" spans="1:7">
      <c r="A170" s="4" t="s">
        <v>79</v>
      </c>
      <c r="B170" s="176" t="s">
        <v>321</v>
      </c>
      <c r="C170" s="74">
        <v>8</v>
      </c>
      <c r="D170" s="77"/>
      <c r="E170" s="270"/>
      <c r="F170" s="75">
        <f t="shared" si="4"/>
        <v>0</v>
      </c>
      <c r="G170" s="76"/>
    </row>
    <row r="171" spans="1:7">
      <c r="A171" s="4" t="s">
        <v>80</v>
      </c>
      <c r="B171" s="176" t="s">
        <v>321</v>
      </c>
      <c r="C171" s="74">
        <v>9</v>
      </c>
      <c r="D171" s="77"/>
      <c r="E171" s="270"/>
      <c r="F171" s="75">
        <f t="shared" si="4"/>
        <v>0</v>
      </c>
      <c r="G171" s="76"/>
    </row>
    <row r="172" spans="1:7">
      <c r="A172" s="4" t="s">
        <v>81</v>
      </c>
      <c r="B172" s="176" t="s">
        <v>321</v>
      </c>
      <c r="C172" s="74">
        <v>10</v>
      </c>
      <c r="D172" s="77"/>
      <c r="E172" s="270"/>
      <c r="F172" s="75">
        <f t="shared" si="4"/>
        <v>0</v>
      </c>
      <c r="G172" s="76"/>
    </row>
    <row r="173" spans="1:7">
      <c r="A173" s="4" t="s">
        <v>82</v>
      </c>
      <c r="B173" s="176" t="s">
        <v>321</v>
      </c>
      <c r="C173" s="74">
        <v>8</v>
      </c>
      <c r="D173" s="77"/>
      <c r="E173" s="270"/>
      <c r="F173" s="75">
        <f t="shared" si="4"/>
        <v>0</v>
      </c>
      <c r="G173" s="76"/>
    </row>
    <row r="174" spans="1:7">
      <c r="A174" s="4" t="s">
        <v>83</v>
      </c>
      <c r="B174" s="176" t="s">
        <v>321</v>
      </c>
      <c r="C174" s="74">
        <v>8</v>
      </c>
      <c r="D174" s="77"/>
      <c r="E174" s="270"/>
      <c r="F174" s="75">
        <f t="shared" si="4"/>
        <v>0</v>
      </c>
      <c r="G174" s="76"/>
    </row>
    <row r="175" spans="1:7">
      <c r="A175" s="4" t="s">
        <v>84</v>
      </c>
      <c r="B175" s="176" t="s">
        <v>321</v>
      </c>
      <c r="C175" s="74">
        <v>8</v>
      </c>
      <c r="D175" s="77"/>
      <c r="E175" s="270"/>
      <c r="F175" s="75">
        <f t="shared" si="4"/>
        <v>0</v>
      </c>
      <c r="G175" s="76"/>
    </row>
    <row r="176" spans="1:7">
      <c r="B176" s="176"/>
      <c r="D176" s="77"/>
      <c r="E176" s="77"/>
      <c r="F176" s="75"/>
      <c r="G176" s="76"/>
    </row>
    <row r="177" spans="1:7">
      <c r="B177" s="176"/>
      <c r="D177" s="77"/>
      <c r="E177" s="77"/>
      <c r="F177" s="75"/>
      <c r="G177" s="76"/>
    </row>
    <row r="178" spans="1:7" ht="45" customHeight="1">
      <c r="A178" s="2">
        <v>3.06</v>
      </c>
      <c r="B178" s="284" t="s">
        <v>346</v>
      </c>
      <c r="C178" s="290"/>
      <c r="D178" s="77"/>
      <c r="E178" s="77"/>
      <c r="F178" s="75"/>
      <c r="G178" s="76"/>
    </row>
    <row r="179" spans="1:7">
      <c r="A179" s="4" t="s">
        <v>74</v>
      </c>
      <c r="B179" s="176" t="s">
        <v>321</v>
      </c>
      <c r="C179" s="74">
        <v>10</v>
      </c>
      <c r="D179" s="77"/>
      <c r="E179" s="270"/>
      <c r="F179" s="75">
        <f t="shared" ref="F179:F189" si="5">ROUND(C179*E179,2)</f>
        <v>0</v>
      </c>
      <c r="G179" s="76"/>
    </row>
    <row r="180" spans="1:7">
      <c r="A180" s="4" t="s">
        <v>75</v>
      </c>
      <c r="B180" s="176" t="s">
        <v>321</v>
      </c>
      <c r="C180" s="74">
        <v>9</v>
      </c>
      <c r="D180" s="77"/>
      <c r="E180" s="270"/>
      <c r="F180" s="75">
        <f t="shared" si="5"/>
        <v>0</v>
      </c>
      <c r="G180" s="76"/>
    </row>
    <row r="181" spans="1:7">
      <c r="A181" s="4" t="s">
        <v>76</v>
      </c>
      <c r="B181" s="176" t="s">
        <v>321</v>
      </c>
      <c r="C181" s="74">
        <v>6</v>
      </c>
      <c r="D181" s="77"/>
      <c r="E181" s="270"/>
      <c r="F181" s="75">
        <f t="shared" si="5"/>
        <v>0</v>
      </c>
      <c r="G181" s="76"/>
    </row>
    <row r="182" spans="1:7">
      <c r="A182" s="4" t="s">
        <v>77</v>
      </c>
      <c r="B182" s="176" t="s">
        <v>321</v>
      </c>
      <c r="C182" s="74">
        <v>9</v>
      </c>
      <c r="D182" s="77"/>
      <c r="E182" s="270"/>
      <c r="F182" s="75">
        <f t="shared" si="5"/>
        <v>0</v>
      </c>
      <c r="G182" s="76"/>
    </row>
    <row r="183" spans="1:7">
      <c r="A183" s="4" t="s">
        <v>78</v>
      </c>
      <c r="B183" s="176" t="s">
        <v>321</v>
      </c>
      <c r="C183" s="74">
        <v>7</v>
      </c>
      <c r="D183" s="77"/>
      <c r="E183" s="270"/>
      <c r="F183" s="75">
        <f t="shared" si="5"/>
        <v>0</v>
      </c>
      <c r="G183" s="76"/>
    </row>
    <row r="184" spans="1:7">
      <c r="A184" s="4" t="s">
        <v>79</v>
      </c>
      <c r="B184" s="176" t="s">
        <v>321</v>
      </c>
      <c r="C184" s="74">
        <v>8</v>
      </c>
      <c r="D184" s="77"/>
      <c r="E184" s="270"/>
      <c r="F184" s="75">
        <f t="shared" si="5"/>
        <v>0</v>
      </c>
      <c r="G184" s="76"/>
    </row>
    <row r="185" spans="1:7">
      <c r="A185" s="4" t="s">
        <v>80</v>
      </c>
      <c r="B185" s="176" t="s">
        <v>321</v>
      </c>
      <c r="C185" s="74">
        <v>9</v>
      </c>
      <c r="D185" s="77"/>
      <c r="E185" s="270"/>
      <c r="F185" s="75">
        <f t="shared" si="5"/>
        <v>0</v>
      </c>
      <c r="G185" s="76"/>
    </row>
    <row r="186" spans="1:7">
      <c r="A186" s="4" t="s">
        <v>81</v>
      </c>
      <c r="B186" s="176" t="s">
        <v>321</v>
      </c>
      <c r="C186" s="74">
        <v>10</v>
      </c>
      <c r="D186" s="77"/>
      <c r="E186" s="270"/>
      <c r="F186" s="75">
        <f t="shared" si="5"/>
        <v>0</v>
      </c>
      <c r="G186" s="76"/>
    </row>
    <row r="187" spans="1:7">
      <c r="A187" s="4" t="s">
        <v>82</v>
      </c>
      <c r="B187" s="176" t="s">
        <v>321</v>
      </c>
      <c r="C187" s="74">
        <v>8</v>
      </c>
      <c r="D187" s="77"/>
      <c r="E187" s="270"/>
      <c r="F187" s="75">
        <f t="shared" si="5"/>
        <v>0</v>
      </c>
      <c r="G187" s="76"/>
    </row>
    <row r="188" spans="1:7">
      <c r="A188" s="4" t="s">
        <v>83</v>
      </c>
      <c r="B188" s="176" t="s">
        <v>321</v>
      </c>
      <c r="C188" s="74">
        <v>8</v>
      </c>
      <c r="D188" s="77"/>
      <c r="E188" s="270"/>
      <c r="F188" s="75">
        <f t="shared" si="5"/>
        <v>0</v>
      </c>
      <c r="G188" s="76"/>
    </row>
    <row r="189" spans="1:7">
      <c r="A189" s="4" t="s">
        <v>84</v>
      </c>
      <c r="B189" s="176" t="s">
        <v>321</v>
      </c>
      <c r="C189" s="74">
        <v>8</v>
      </c>
      <c r="D189" s="77"/>
      <c r="E189" s="270"/>
      <c r="F189" s="75">
        <f t="shared" si="5"/>
        <v>0</v>
      </c>
      <c r="G189" s="76"/>
    </row>
    <row r="190" spans="1:7">
      <c r="B190" s="176"/>
      <c r="D190" s="77"/>
      <c r="E190" s="77"/>
      <c r="F190" s="75"/>
      <c r="G190" s="76"/>
    </row>
    <row r="191" spans="1:7">
      <c r="B191" s="176"/>
      <c r="D191" s="77"/>
      <c r="E191" s="77"/>
      <c r="F191" s="75"/>
      <c r="G191" s="76"/>
    </row>
    <row r="192" spans="1:7" ht="47.25" customHeight="1">
      <c r="A192" s="2">
        <v>3.07</v>
      </c>
      <c r="B192" s="284" t="s">
        <v>347</v>
      </c>
      <c r="C192" s="290"/>
      <c r="D192" s="77"/>
      <c r="E192" s="77"/>
      <c r="F192" s="75"/>
      <c r="G192" s="76"/>
    </row>
    <row r="193" spans="1:7">
      <c r="A193" s="4" t="s">
        <v>74</v>
      </c>
      <c r="B193" s="176" t="s">
        <v>348</v>
      </c>
      <c r="C193" s="74">
        <v>2</v>
      </c>
      <c r="D193" s="77"/>
      <c r="E193" s="270"/>
      <c r="F193" s="75">
        <f t="shared" ref="F193:F203" si="6">ROUND(C193*E193,2)</f>
        <v>0</v>
      </c>
      <c r="G193" s="76"/>
    </row>
    <row r="194" spans="1:7">
      <c r="A194" s="4" t="s">
        <v>75</v>
      </c>
      <c r="B194" s="176" t="s">
        <v>348</v>
      </c>
      <c r="C194" s="74">
        <v>2</v>
      </c>
      <c r="D194" s="77"/>
      <c r="E194" s="270"/>
      <c r="F194" s="75">
        <f t="shared" si="6"/>
        <v>0</v>
      </c>
      <c r="G194" s="76"/>
    </row>
    <row r="195" spans="1:7">
      <c r="A195" s="4" t="s">
        <v>76</v>
      </c>
      <c r="B195" s="176" t="s">
        <v>348</v>
      </c>
      <c r="C195" s="74">
        <v>2</v>
      </c>
      <c r="D195" s="77"/>
      <c r="E195" s="270"/>
      <c r="F195" s="75">
        <f t="shared" si="6"/>
        <v>0</v>
      </c>
      <c r="G195" s="76"/>
    </row>
    <row r="196" spans="1:7">
      <c r="A196" s="4" t="s">
        <v>77</v>
      </c>
      <c r="B196" s="176" t="s">
        <v>348</v>
      </c>
      <c r="C196" s="74">
        <v>2</v>
      </c>
      <c r="D196" s="77"/>
      <c r="E196" s="270"/>
      <c r="F196" s="75">
        <f t="shared" si="6"/>
        <v>0</v>
      </c>
      <c r="G196" s="76"/>
    </row>
    <row r="197" spans="1:7">
      <c r="A197" s="4" t="s">
        <v>78</v>
      </c>
      <c r="B197" s="176" t="s">
        <v>348</v>
      </c>
      <c r="C197" s="74">
        <v>2</v>
      </c>
      <c r="D197" s="77"/>
      <c r="E197" s="270"/>
      <c r="F197" s="75">
        <f t="shared" si="6"/>
        <v>0</v>
      </c>
      <c r="G197" s="76"/>
    </row>
    <row r="198" spans="1:7">
      <c r="A198" s="4" t="s">
        <v>79</v>
      </c>
      <c r="B198" s="176" t="s">
        <v>348</v>
      </c>
      <c r="C198" s="74">
        <v>2</v>
      </c>
      <c r="D198" s="77"/>
      <c r="E198" s="270"/>
      <c r="F198" s="75">
        <f t="shared" si="6"/>
        <v>0</v>
      </c>
      <c r="G198" s="76"/>
    </row>
    <row r="199" spans="1:7">
      <c r="A199" s="4" t="s">
        <v>80</v>
      </c>
      <c r="B199" s="176" t="s">
        <v>348</v>
      </c>
      <c r="C199" s="74">
        <v>2</v>
      </c>
      <c r="D199" s="77"/>
      <c r="E199" s="270"/>
      <c r="F199" s="75">
        <f t="shared" si="6"/>
        <v>0</v>
      </c>
      <c r="G199" s="76"/>
    </row>
    <row r="200" spans="1:7">
      <c r="A200" s="4" t="s">
        <v>81</v>
      </c>
      <c r="B200" s="176" t="s">
        <v>348</v>
      </c>
      <c r="C200" s="74">
        <v>2</v>
      </c>
      <c r="D200" s="77"/>
      <c r="E200" s="270"/>
      <c r="F200" s="75">
        <f t="shared" si="6"/>
        <v>0</v>
      </c>
      <c r="G200" s="76"/>
    </row>
    <row r="201" spans="1:7">
      <c r="A201" s="4" t="s">
        <v>82</v>
      </c>
      <c r="B201" s="176" t="s">
        <v>348</v>
      </c>
      <c r="C201" s="74">
        <v>2</v>
      </c>
      <c r="D201" s="77"/>
      <c r="E201" s="270"/>
      <c r="F201" s="75">
        <f t="shared" si="6"/>
        <v>0</v>
      </c>
      <c r="G201" s="76"/>
    </row>
    <row r="202" spans="1:7">
      <c r="A202" s="4" t="s">
        <v>83</v>
      </c>
      <c r="B202" s="176" t="s">
        <v>348</v>
      </c>
      <c r="C202" s="74">
        <v>2</v>
      </c>
      <c r="D202" s="77"/>
      <c r="E202" s="270"/>
      <c r="F202" s="75">
        <f t="shared" si="6"/>
        <v>0</v>
      </c>
      <c r="G202" s="76"/>
    </row>
    <row r="203" spans="1:7">
      <c r="A203" s="4" t="s">
        <v>84</v>
      </c>
      <c r="B203" s="176" t="s">
        <v>348</v>
      </c>
      <c r="C203" s="74">
        <v>2</v>
      </c>
      <c r="D203" s="77"/>
      <c r="E203" s="270"/>
      <c r="F203" s="75">
        <f t="shared" si="6"/>
        <v>0</v>
      </c>
      <c r="G203" s="76"/>
    </row>
    <row r="204" spans="1:7">
      <c r="B204" s="176"/>
      <c r="D204" s="77"/>
      <c r="E204" s="77"/>
      <c r="F204" s="75"/>
      <c r="G204" s="76"/>
    </row>
    <row r="205" spans="1:7">
      <c r="B205" s="176"/>
      <c r="D205" s="77"/>
      <c r="E205" s="77"/>
      <c r="F205" s="75"/>
      <c r="G205" s="76"/>
    </row>
    <row r="206" spans="1:7" ht="47.25" customHeight="1">
      <c r="A206" s="2">
        <v>3.08</v>
      </c>
      <c r="B206" s="284" t="s">
        <v>350</v>
      </c>
      <c r="C206" s="290"/>
      <c r="D206" s="77"/>
      <c r="E206" s="77"/>
      <c r="F206" s="75"/>
      <c r="G206" s="76"/>
    </row>
    <row r="207" spans="1:7">
      <c r="A207" s="4" t="s">
        <v>74</v>
      </c>
      <c r="B207" s="176" t="s">
        <v>44</v>
      </c>
      <c r="C207" s="74">
        <v>28</v>
      </c>
      <c r="D207" s="77"/>
      <c r="E207" s="270"/>
      <c r="F207" s="75">
        <f t="shared" ref="F207:F217" si="7">ROUND(C207*E207,2)</f>
        <v>0</v>
      </c>
      <c r="G207" s="76"/>
    </row>
    <row r="208" spans="1:7">
      <c r="A208" s="4" t="s">
        <v>75</v>
      </c>
      <c r="B208" s="176" t="s">
        <v>44</v>
      </c>
      <c r="C208" s="74">
        <v>22</v>
      </c>
      <c r="D208" s="77"/>
      <c r="E208" s="270"/>
      <c r="F208" s="75">
        <f t="shared" si="7"/>
        <v>0</v>
      </c>
      <c r="G208" s="76"/>
    </row>
    <row r="209" spans="1:7">
      <c r="A209" s="4" t="s">
        <v>76</v>
      </c>
      <c r="B209" s="176" t="s">
        <v>44</v>
      </c>
      <c r="C209" s="74">
        <v>10</v>
      </c>
      <c r="D209" s="77"/>
      <c r="E209" s="270"/>
      <c r="F209" s="75">
        <f t="shared" si="7"/>
        <v>0</v>
      </c>
      <c r="G209" s="76"/>
    </row>
    <row r="210" spans="1:7">
      <c r="A210" s="4" t="s">
        <v>77</v>
      </c>
      <c r="B210" s="176" t="s">
        <v>44</v>
      </c>
      <c r="C210" s="74">
        <v>26</v>
      </c>
      <c r="D210" s="77"/>
      <c r="E210" s="270"/>
      <c r="F210" s="75">
        <f t="shared" si="7"/>
        <v>0</v>
      </c>
      <c r="G210" s="76"/>
    </row>
    <row r="211" spans="1:7">
      <c r="A211" s="4" t="s">
        <v>78</v>
      </c>
      <c r="B211" s="176" t="s">
        <v>44</v>
      </c>
      <c r="C211" s="74">
        <v>22</v>
      </c>
      <c r="D211" s="77"/>
      <c r="E211" s="270"/>
      <c r="F211" s="75">
        <f t="shared" si="7"/>
        <v>0</v>
      </c>
      <c r="G211" s="76"/>
    </row>
    <row r="212" spans="1:7">
      <c r="A212" s="4" t="s">
        <v>79</v>
      </c>
      <c r="B212" s="176" t="s">
        <v>44</v>
      </c>
      <c r="C212" s="74">
        <v>18</v>
      </c>
      <c r="D212" s="77"/>
      <c r="E212" s="270"/>
      <c r="F212" s="75">
        <f t="shared" si="7"/>
        <v>0</v>
      </c>
      <c r="G212" s="76"/>
    </row>
    <row r="213" spans="1:7">
      <c r="A213" s="4" t="s">
        <v>80</v>
      </c>
      <c r="B213" s="176" t="s">
        <v>44</v>
      </c>
      <c r="C213" s="74">
        <v>24</v>
      </c>
      <c r="D213" s="77"/>
      <c r="E213" s="270"/>
      <c r="F213" s="75">
        <f t="shared" si="7"/>
        <v>0</v>
      </c>
      <c r="G213" s="76"/>
    </row>
    <row r="214" spans="1:7">
      <c r="A214" s="4" t="s">
        <v>81</v>
      </c>
      <c r="B214" s="176" t="s">
        <v>44</v>
      </c>
      <c r="C214" s="74">
        <v>14</v>
      </c>
      <c r="D214" s="77"/>
      <c r="E214" s="270"/>
      <c r="F214" s="75">
        <f t="shared" si="7"/>
        <v>0</v>
      </c>
      <c r="G214" s="76"/>
    </row>
    <row r="215" spans="1:7">
      <c r="A215" s="4" t="s">
        <v>82</v>
      </c>
      <c r="B215" s="176" t="s">
        <v>44</v>
      </c>
      <c r="C215" s="74">
        <v>18</v>
      </c>
      <c r="D215" s="77"/>
      <c r="E215" s="270"/>
      <c r="F215" s="75">
        <f t="shared" si="7"/>
        <v>0</v>
      </c>
      <c r="G215" s="76"/>
    </row>
    <row r="216" spans="1:7">
      <c r="A216" s="4" t="s">
        <v>83</v>
      </c>
      <c r="B216" s="176" t="s">
        <v>44</v>
      </c>
      <c r="C216" s="74">
        <v>28</v>
      </c>
      <c r="D216" s="77"/>
      <c r="E216" s="270"/>
      <c r="F216" s="75">
        <f t="shared" si="7"/>
        <v>0</v>
      </c>
      <c r="G216" s="76"/>
    </row>
    <row r="217" spans="1:7">
      <c r="A217" s="4" t="s">
        <v>84</v>
      </c>
      <c r="B217" s="176" t="s">
        <v>44</v>
      </c>
      <c r="C217" s="74">
        <v>28</v>
      </c>
      <c r="D217" s="77"/>
      <c r="E217" s="270"/>
      <c r="F217" s="75">
        <f t="shared" si="7"/>
        <v>0</v>
      </c>
      <c r="G217" s="76"/>
    </row>
    <row r="218" spans="1:7">
      <c r="B218" s="176"/>
      <c r="D218" s="77"/>
      <c r="E218" s="77"/>
      <c r="F218" s="75"/>
      <c r="G218" s="76"/>
    </row>
    <row r="219" spans="1:7">
      <c r="B219" s="176"/>
      <c r="D219" s="77"/>
      <c r="E219" s="77"/>
      <c r="F219" s="75"/>
      <c r="G219" s="76"/>
    </row>
    <row r="220" spans="1:7" ht="48" customHeight="1">
      <c r="A220" s="2">
        <v>3.09</v>
      </c>
      <c r="B220" s="284" t="s">
        <v>351</v>
      </c>
      <c r="C220" s="290"/>
      <c r="D220" s="77"/>
      <c r="E220" s="77"/>
      <c r="F220" s="75"/>
      <c r="G220" s="76"/>
    </row>
    <row r="221" spans="1:7">
      <c r="A221" s="4" t="s">
        <v>74</v>
      </c>
      <c r="B221" s="176" t="s">
        <v>44</v>
      </c>
      <c r="C221" s="74">
        <v>130</v>
      </c>
      <c r="D221" s="77"/>
      <c r="E221" s="270"/>
      <c r="F221" s="75">
        <f t="shared" ref="F221:F231" si="8">ROUND(C221*E221,2)</f>
        <v>0</v>
      </c>
      <c r="G221" s="76"/>
    </row>
    <row r="222" spans="1:7">
      <c r="A222" s="4" t="s">
        <v>75</v>
      </c>
      <c r="B222" s="176" t="s">
        <v>44</v>
      </c>
      <c r="C222" s="74">
        <v>100</v>
      </c>
      <c r="D222" s="77"/>
      <c r="E222" s="270"/>
      <c r="F222" s="75">
        <f t="shared" si="8"/>
        <v>0</v>
      </c>
      <c r="G222" s="76"/>
    </row>
    <row r="223" spans="1:7">
      <c r="A223" s="4" t="s">
        <v>76</v>
      </c>
      <c r="B223" s="176" t="s">
        <v>44</v>
      </c>
      <c r="C223" s="74">
        <v>90</v>
      </c>
      <c r="D223" s="77"/>
      <c r="E223" s="270"/>
      <c r="F223" s="75">
        <f t="shared" si="8"/>
        <v>0</v>
      </c>
      <c r="G223" s="76"/>
    </row>
    <row r="224" spans="1:7">
      <c r="A224" s="4" t="s">
        <v>77</v>
      </c>
      <c r="B224" s="176" t="s">
        <v>44</v>
      </c>
      <c r="C224" s="74">
        <v>100</v>
      </c>
      <c r="D224" s="77"/>
      <c r="E224" s="270"/>
      <c r="F224" s="75">
        <f t="shared" si="8"/>
        <v>0</v>
      </c>
      <c r="G224" s="76"/>
    </row>
    <row r="225" spans="1:7">
      <c r="A225" s="4" t="s">
        <v>78</v>
      </c>
      <c r="B225" s="176" t="s">
        <v>44</v>
      </c>
      <c r="C225" s="74">
        <v>90</v>
      </c>
      <c r="D225" s="77"/>
      <c r="E225" s="270"/>
      <c r="F225" s="75">
        <f t="shared" si="8"/>
        <v>0</v>
      </c>
      <c r="G225" s="76"/>
    </row>
    <row r="226" spans="1:7">
      <c r="A226" s="4" t="s">
        <v>79</v>
      </c>
      <c r="B226" s="176" t="s">
        <v>44</v>
      </c>
      <c r="C226" s="74">
        <v>100</v>
      </c>
      <c r="D226" s="77"/>
      <c r="E226" s="270"/>
      <c r="F226" s="75">
        <f t="shared" si="8"/>
        <v>0</v>
      </c>
      <c r="G226" s="76"/>
    </row>
    <row r="227" spans="1:7">
      <c r="A227" s="4" t="s">
        <v>80</v>
      </c>
      <c r="B227" s="176" t="s">
        <v>44</v>
      </c>
      <c r="C227" s="74">
        <v>90</v>
      </c>
      <c r="D227" s="77"/>
      <c r="E227" s="270"/>
      <c r="F227" s="75">
        <f t="shared" si="8"/>
        <v>0</v>
      </c>
      <c r="G227" s="76"/>
    </row>
    <row r="228" spans="1:7">
      <c r="A228" s="4" t="s">
        <v>81</v>
      </c>
      <c r="B228" s="176" t="s">
        <v>44</v>
      </c>
      <c r="C228" s="74">
        <v>130</v>
      </c>
      <c r="D228" s="77"/>
      <c r="E228" s="270"/>
      <c r="F228" s="75">
        <f t="shared" si="8"/>
        <v>0</v>
      </c>
      <c r="G228" s="76"/>
    </row>
    <row r="229" spans="1:7">
      <c r="A229" s="4" t="s">
        <v>82</v>
      </c>
      <c r="B229" s="176" t="s">
        <v>44</v>
      </c>
      <c r="C229" s="74">
        <v>100</v>
      </c>
      <c r="D229" s="77"/>
      <c r="E229" s="270"/>
      <c r="F229" s="75">
        <f t="shared" si="8"/>
        <v>0</v>
      </c>
      <c r="G229" s="76"/>
    </row>
    <row r="230" spans="1:7">
      <c r="A230" s="4" t="s">
        <v>83</v>
      </c>
      <c r="B230" s="176" t="s">
        <v>44</v>
      </c>
      <c r="C230" s="74">
        <v>90</v>
      </c>
      <c r="D230" s="77"/>
      <c r="E230" s="270"/>
      <c r="F230" s="75">
        <f t="shared" si="8"/>
        <v>0</v>
      </c>
      <c r="G230" s="76"/>
    </row>
    <row r="231" spans="1:7">
      <c r="A231" s="4" t="s">
        <v>84</v>
      </c>
      <c r="B231" s="176" t="s">
        <v>44</v>
      </c>
      <c r="C231" s="74">
        <v>90</v>
      </c>
      <c r="D231" s="77"/>
      <c r="E231" s="270"/>
      <c r="F231" s="75">
        <f t="shared" si="8"/>
        <v>0</v>
      </c>
      <c r="G231" s="76"/>
    </row>
    <row r="232" spans="1:7">
      <c r="B232" s="176"/>
      <c r="D232" s="77"/>
      <c r="E232" s="77"/>
      <c r="F232" s="75"/>
      <c r="G232" s="76"/>
    </row>
    <row r="233" spans="1:7">
      <c r="B233" s="176"/>
      <c r="D233" s="77"/>
      <c r="E233" s="77"/>
      <c r="F233" s="75"/>
      <c r="G233" s="76"/>
    </row>
    <row r="234" spans="1:7" ht="30.75" customHeight="1">
      <c r="A234" s="2">
        <v>3.1</v>
      </c>
      <c r="B234" s="284" t="s">
        <v>352</v>
      </c>
      <c r="C234" s="290"/>
      <c r="D234" s="77"/>
      <c r="E234" s="77"/>
      <c r="F234" s="75"/>
      <c r="G234" s="76"/>
    </row>
    <row r="235" spans="1:7">
      <c r="A235" s="4" t="s">
        <v>74</v>
      </c>
      <c r="B235" s="176" t="s">
        <v>321</v>
      </c>
      <c r="C235" s="74">
        <v>1</v>
      </c>
      <c r="D235" s="77"/>
      <c r="E235" s="270"/>
      <c r="F235" s="75">
        <f t="shared" ref="F235:F245" si="9">ROUND(C235*E235,2)</f>
        <v>0</v>
      </c>
      <c r="G235" s="76"/>
    </row>
    <row r="236" spans="1:7">
      <c r="A236" s="4" t="s">
        <v>75</v>
      </c>
      <c r="B236" s="176" t="s">
        <v>321</v>
      </c>
      <c r="C236" s="74">
        <v>1</v>
      </c>
      <c r="D236" s="77"/>
      <c r="E236" s="270"/>
      <c r="F236" s="75">
        <f t="shared" si="9"/>
        <v>0</v>
      </c>
      <c r="G236" s="76"/>
    </row>
    <row r="237" spans="1:7">
      <c r="A237" s="4" t="s">
        <v>76</v>
      </c>
      <c r="B237" s="176" t="s">
        <v>321</v>
      </c>
      <c r="C237" s="74">
        <v>1</v>
      </c>
      <c r="D237" s="77"/>
      <c r="E237" s="270"/>
      <c r="F237" s="75">
        <f t="shared" si="9"/>
        <v>0</v>
      </c>
      <c r="G237" s="76"/>
    </row>
    <row r="238" spans="1:7">
      <c r="A238" s="4" t="s">
        <v>77</v>
      </c>
      <c r="B238" s="176" t="s">
        <v>321</v>
      </c>
      <c r="C238" s="74">
        <v>1</v>
      </c>
      <c r="D238" s="77"/>
      <c r="E238" s="270"/>
      <c r="F238" s="75">
        <f t="shared" si="9"/>
        <v>0</v>
      </c>
      <c r="G238" s="76"/>
    </row>
    <row r="239" spans="1:7">
      <c r="A239" s="4" t="s">
        <v>78</v>
      </c>
      <c r="B239" s="176" t="s">
        <v>321</v>
      </c>
      <c r="C239" s="74">
        <v>1</v>
      </c>
      <c r="D239" s="77"/>
      <c r="E239" s="270"/>
      <c r="F239" s="75">
        <f t="shared" si="9"/>
        <v>0</v>
      </c>
      <c r="G239" s="76"/>
    </row>
    <row r="240" spans="1:7">
      <c r="A240" s="4" t="s">
        <v>79</v>
      </c>
      <c r="B240" s="176" t="s">
        <v>321</v>
      </c>
      <c r="C240" s="74">
        <v>1</v>
      </c>
      <c r="D240" s="77"/>
      <c r="E240" s="270"/>
      <c r="F240" s="75">
        <f t="shared" si="9"/>
        <v>0</v>
      </c>
      <c r="G240" s="76"/>
    </row>
    <row r="241" spans="1:7">
      <c r="A241" s="4" t="s">
        <v>80</v>
      </c>
      <c r="B241" s="176" t="s">
        <v>321</v>
      </c>
      <c r="C241" s="74">
        <v>1</v>
      </c>
      <c r="D241" s="77"/>
      <c r="E241" s="270"/>
      <c r="F241" s="75">
        <f t="shared" si="9"/>
        <v>0</v>
      </c>
      <c r="G241" s="76"/>
    </row>
    <row r="242" spans="1:7">
      <c r="A242" s="4" t="s">
        <v>81</v>
      </c>
      <c r="B242" s="176" t="s">
        <v>321</v>
      </c>
      <c r="C242" s="74">
        <v>1</v>
      </c>
      <c r="D242" s="77"/>
      <c r="E242" s="270"/>
      <c r="F242" s="75">
        <f t="shared" si="9"/>
        <v>0</v>
      </c>
      <c r="G242" s="76"/>
    </row>
    <row r="243" spans="1:7">
      <c r="A243" s="4" t="s">
        <v>82</v>
      </c>
      <c r="B243" s="176" t="s">
        <v>321</v>
      </c>
      <c r="C243" s="74">
        <v>1</v>
      </c>
      <c r="D243" s="77"/>
      <c r="E243" s="270"/>
      <c r="F243" s="75">
        <f t="shared" si="9"/>
        <v>0</v>
      </c>
      <c r="G243" s="76"/>
    </row>
    <row r="244" spans="1:7">
      <c r="A244" s="4" t="s">
        <v>83</v>
      </c>
      <c r="B244" s="176" t="s">
        <v>321</v>
      </c>
      <c r="C244" s="74">
        <v>1</v>
      </c>
      <c r="D244" s="77"/>
      <c r="E244" s="270"/>
      <c r="F244" s="75">
        <f t="shared" si="9"/>
        <v>0</v>
      </c>
      <c r="G244" s="76"/>
    </row>
    <row r="245" spans="1:7">
      <c r="A245" s="4" t="s">
        <v>84</v>
      </c>
      <c r="B245" s="176" t="s">
        <v>321</v>
      </c>
      <c r="C245" s="74">
        <v>1</v>
      </c>
      <c r="D245" s="77"/>
      <c r="E245" s="270"/>
      <c r="F245" s="75">
        <f t="shared" si="9"/>
        <v>0</v>
      </c>
      <c r="G245" s="76"/>
    </row>
    <row r="246" spans="1:7">
      <c r="B246" s="176"/>
      <c r="D246" s="77"/>
      <c r="E246" s="77"/>
      <c r="F246" s="75"/>
      <c r="G246" s="76"/>
    </row>
    <row r="247" spans="1:7">
      <c r="B247" s="176"/>
      <c r="D247" s="77"/>
      <c r="E247" s="77"/>
      <c r="F247" s="75"/>
      <c r="G247" s="76"/>
    </row>
    <row r="248" spans="1:7">
      <c r="A248" s="2">
        <v>3.11</v>
      </c>
      <c r="B248" s="284" t="s">
        <v>353</v>
      </c>
      <c r="C248" s="290"/>
      <c r="D248" s="77"/>
      <c r="E248" s="77"/>
      <c r="F248" s="75"/>
      <c r="G248" s="76"/>
    </row>
    <row r="249" spans="1:7">
      <c r="A249" s="4" t="s">
        <v>74</v>
      </c>
      <c r="B249" s="176" t="s">
        <v>321</v>
      </c>
      <c r="C249" s="74">
        <v>1</v>
      </c>
      <c r="D249" s="77"/>
      <c r="E249" s="270"/>
      <c r="F249" s="75">
        <f t="shared" ref="F249:F259" si="10">ROUND(C249*E249,2)</f>
        <v>0</v>
      </c>
      <c r="G249" s="76"/>
    </row>
    <row r="250" spans="1:7">
      <c r="A250" s="4" t="s">
        <v>75</v>
      </c>
      <c r="B250" s="176" t="s">
        <v>321</v>
      </c>
      <c r="C250" s="74">
        <v>1</v>
      </c>
      <c r="D250" s="77"/>
      <c r="E250" s="270"/>
      <c r="F250" s="75">
        <f t="shared" si="10"/>
        <v>0</v>
      </c>
      <c r="G250" s="76"/>
    </row>
    <row r="251" spans="1:7">
      <c r="A251" s="4" t="s">
        <v>76</v>
      </c>
      <c r="B251" s="176" t="s">
        <v>321</v>
      </c>
      <c r="C251" s="74">
        <v>1</v>
      </c>
      <c r="D251" s="77"/>
      <c r="E251" s="270"/>
      <c r="F251" s="75">
        <f t="shared" si="10"/>
        <v>0</v>
      </c>
      <c r="G251" s="76"/>
    </row>
    <row r="252" spans="1:7">
      <c r="A252" s="4" t="s">
        <v>77</v>
      </c>
      <c r="B252" s="176" t="s">
        <v>321</v>
      </c>
      <c r="C252" s="74">
        <v>1</v>
      </c>
      <c r="D252" s="77"/>
      <c r="E252" s="270"/>
      <c r="F252" s="75">
        <f t="shared" si="10"/>
        <v>0</v>
      </c>
      <c r="G252" s="76"/>
    </row>
    <row r="253" spans="1:7">
      <c r="A253" s="4" t="s">
        <v>78</v>
      </c>
      <c r="B253" s="176" t="s">
        <v>321</v>
      </c>
      <c r="C253" s="74">
        <v>1</v>
      </c>
      <c r="D253" s="77"/>
      <c r="E253" s="270"/>
      <c r="F253" s="75">
        <f t="shared" si="10"/>
        <v>0</v>
      </c>
      <c r="G253" s="76"/>
    </row>
    <row r="254" spans="1:7">
      <c r="A254" s="4" t="s">
        <v>79</v>
      </c>
      <c r="B254" s="176" t="s">
        <v>321</v>
      </c>
      <c r="C254" s="74">
        <v>1</v>
      </c>
      <c r="D254" s="77"/>
      <c r="E254" s="270"/>
      <c r="F254" s="75">
        <f t="shared" si="10"/>
        <v>0</v>
      </c>
      <c r="G254" s="76"/>
    </row>
    <row r="255" spans="1:7">
      <c r="A255" s="4" t="s">
        <v>80</v>
      </c>
      <c r="B255" s="176" t="s">
        <v>321</v>
      </c>
      <c r="C255" s="74">
        <v>1</v>
      </c>
      <c r="D255" s="77"/>
      <c r="E255" s="270"/>
      <c r="F255" s="75">
        <f t="shared" si="10"/>
        <v>0</v>
      </c>
      <c r="G255" s="76"/>
    </row>
    <row r="256" spans="1:7">
      <c r="A256" s="4" t="s">
        <v>81</v>
      </c>
      <c r="B256" s="176" t="s">
        <v>321</v>
      </c>
      <c r="C256" s="74">
        <v>1</v>
      </c>
      <c r="D256" s="77"/>
      <c r="E256" s="270"/>
      <c r="F256" s="75">
        <f t="shared" si="10"/>
        <v>0</v>
      </c>
      <c r="G256" s="76"/>
    </row>
    <row r="257" spans="1:7">
      <c r="A257" s="4" t="s">
        <v>82</v>
      </c>
      <c r="B257" s="176" t="s">
        <v>321</v>
      </c>
      <c r="C257" s="74">
        <v>1</v>
      </c>
      <c r="D257" s="77"/>
      <c r="E257" s="270"/>
      <c r="F257" s="75">
        <f t="shared" si="10"/>
        <v>0</v>
      </c>
      <c r="G257" s="76"/>
    </row>
    <row r="258" spans="1:7">
      <c r="A258" s="4" t="s">
        <v>83</v>
      </c>
      <c r="B258" s="176" t="s">
        <v>321</v>
      </c>
      <c r="C258" s="74">
        <v>1</v>
      </c>
      <c r="D258" s="77"/>
      <c r="E258" s="270"/>
      <c r="F258" s="75">
        <f t="shared" si="10"/>
        <v>0</v>
      </c>
      <c r="G258" s="76"/>
    </row>
    <row r="259" spans="1:7">
      <c r="A259" s="4" t="s">
        <v>84</v>
      </c>
      <c r="B259" s="176" t="s">
        <v>321</v>
      </c>
      <c r="C259" s="74">
        <v>1</v>
      </c>
      <c r="D259" s="77"/>
      <c r="E259" s="270"/>
      <c r="F259" s="75">
        <f t="shared" si="10"/>
        <v>0</v>
      </c>
      <c r="G259" s="76"/>
    </row>
    <row r="260" spans="1:7">
      <c r="B260" s="284"/>
      <c r="C260" s="290"/>
      <c r="E260" s="77"/>
      <c r="F260" s="75"/>
      <c r="G260" s="76"/>
    </row>
    <row r="261" spans="1:7" ht="15.75" thickBot="1">
      <c r="B261" s="68" t="s">
        <v>344</v>
      </c>
      <c r="C261" s="10"/>
      <c r="D261" s="10"/>
      <c r="E261" s="12"/>
      <c r="F261" s="181">
        <f>SUM(F108:F260)</f>
        <v>0</v>
      </c>
      <c r="G261" s="181">
        <f>SUM(G108:G260)</f>
        <v>0</v>
      </c>
    </row>
    <row r="262" spans="1:7" ht="30.75" thickTop="1">
      <c r="A262" s="63" t="s">
        <v>9</v>
      </c>
      <c r="B262" s="52" t="s">
        <v>354</v>
      </c>
      <c r="E262" s="77"/>
      <c r="F262" s="75"/>
      <c r="G262" s="75"/>
    </row>
    <row r="263" spans="1:7">
      <c r="A263" s="2"/>
      <c r="B263" s="219"/>
      <c r="E263" s="77"/>
      <c r="F263" s="75"/>
      <c r="G263" s="75"/>
    </row>
    <row r="264" spans="1:7" ht="91.5" customHeight="1">
      <c r="A264" s="2">
        <v>4.01</v>
      </c>
      <c r="B264" s="284" t="s">
        <v>355</v>
      </c>
      <c r="C264" s="290"/>
      <c r="D264" s="220"/>
      <c r="E264" s="284"/>
      <c r="F264" s="284"/>
      <c r="G264" s="75"/>
    </row>
    <row r="265" spans="1:7" ht="18.75">
      <c r="A265" s="4" t="s">
        <v>74</v>
      </c>
      <c r="B265" s="219" t="s">
        <v>361</v>
      </c>
      <c r="D265" s="74">
        <v>1</v>
      </c>
      <c r="E265" s="270"/>
      <c r="F265" s="75">
        <f t="shared" ref="F265:F278" si="11">ROUND(C265*E265,2)</f>
        <v>0</v>
      </c>
      <c r="G265" s="75">
        <f t="shared" ref="G265:G278" si="12">ROUND(D265*E265,2)</f>
        <v>0</v>
      </c>
    </row>
    <row r="266" spans="1:7" ht="18.75">
      <c r="A266" s="4" t="s">
        <v>74</v>
      </c>
      <c r="B266" s="219" t="s">
        <v>360</v>
      </c>
      <c r="D266" s="74">
        <v>1</v>
      </c>
      <c r="E266" s="270"/>
      <c r="F266" s="75">
        <f t="shared" si="11"/>
        <v>0</v>
      </c>
      <c r="G266" s="75">
        <f t="shared" si="12"/>
        <v>0</v>
      </c>
    </row>
    <row r="267" spans="1:7" ht="18.75">
      <c r="A267" s="4" t="s">
        <v>75</v>
      </c>
      <c r="B267" s="219" t="s">
        <v>359</v>
      </c>
      <c r="D267" s="74">
        <v>1</v>
      </c>
      <c r="E267" s="270"/>
      <c r="F267" s="75">
        <f t="shared" si="11"/>
        <v>0</v>
      </c>
      <c r="G267" s="75">
        <f t="shared" si="12"/>
        <v>0</v>
      </c>
    </row>
    <row r="268" spans="1:7" ht="18.75">
      <c r="A268" s="4" t="s">
        <v>75</v>
      </c>
      <c r="B268" s="219" t="s">
        <v>358</v>
      </c>
      <c r="D268" s="74">
        <v>2</v>
      </c>
      <c r="E268" s="270"/>
      <c r="F268" s="75">
        <f t="shared" si="11"/>
        <v>0</v>
      </c>
      <c r="G268" s="75">
        <f t="shared" si="12"/>
        <v>0</v>
      </c>
    </row>
    <row r="269" spans="1:7" ht="18.75">
      <c r="A269" s="4" t="s">
        <v>76</v>
      </c>
      <c r="B269" s="219" t="s">
        <v>363</v>
      </c>
      <c r="D269" s="74">
        <v>2</v>
      </c>
      <c r="E269" s="270"/>
      <c r="F269" s="75">
        <f t="shared" si="11"/>
        <v>0</v>
      </c>
      <c r="G269" s="75">
        <f t="shared" si="12"/>
        <v>0</v>
      </c>
    </row>
    <row r="270" spans="1:7" ht="18.75">
      <c r="A270" s="4" t="s">
        <v>77</v>
      </c>
      <c r="B270" s="219" t="s">
        <v>365</v>
      </c>
      <c r="D270" s="74">
        <v>2</v>
      </c>
      <c r="E270" s="270"/>
      <c r="F270" s="75">
        <f t="shared" si="11"/>
        <v>0</v>
      </c>
      <c r="G270" s="75">
        <f t="shared" si="12"/>
        <v>0</v>
      </c>
    </row>
    <row r="271" spans="1:7" ht="18.75">
      <c r="A271" s="4" t="s">
        <v>78</v>
      </c>
      <c r="B271" s="219" t="s">
        <v>368</v>
      </c>
      <c r="D271" s="74">
        <v>1</v>
      </c>
      <c r="E271" s="270"/>
      <c r="F271" s="75">
        <f t="shared" si="11"/>
        <v>0</v>
      </c>
      <c r="G271" s="75">
        <f t="shared" si="12"/>
        <v>0</v>
      </c>
    </row>
    <row r="272" spans="1:7" ht="18.75">
      <c r="A272" s="4" t="s">
        <v>78</v>
      </c>
      <c r="B272" s="219" t="s">
        <v>366</v>
      </c>
      <c r="D272" s="74">
        <v>1</v>
      </c>
      <c r="E272" s="270"/>
      <c r="F272" s="75">
        <f t="shared" si="11"/>
        <v>0</v>
      </c>
      <c r="G272" s="75">
        <f t="shared" si="12"/>
        <v>0</v>
      </c>
    </row>
    <row r="273" spans="1:7" ht="18.75">
      <c r="A273" s="4" t="s">
        <v>81</v>
      </c>
      <c r="B273" s="219" t="s">
        <v>372</v>
      </c>
      <c r="D273" s="74">
        <v>1</v>
      </c>
      <c r="E273" s="270"/>
      <c r="F273" s="75">
        <f t="shared" si="11"/>
        <v>0</v>
      </c>
      <c r="G273" s="75">
        <f t="shared" si="12"/>
        <v>0</v>
      </c>
    </row>
    <row r="274" spans="1:7" ht="18.75">
      <c r="A274" s="4" t="s">
        <v>83</v>
      </c>
      <c r="B274" s="219" t="s">
        <v>367</v>
      </c>
      <c r="D274" s="74">
        <v>1</v>
      </c>
      <c r="E274" s="270"/>
      <c r="F274" s="75">
        <f t="shared" si="11"/>
        <v>0</v>
      </c>
      <c r="G274" s="75">
        <f t="shared" si="12"/>
        <v>0</v>
      </c>
    </row>
    <row r="275" spans="1:7" ht="18.75">
      <c r="A275" s="4" t="s">
        <v>83</v>
      </c>
      <c r="B275" s="219" t="s">
        <v>369</v>
      </c>
      <c r="D275" s="74">
        <v>3</v>
      </c>
      <c r="E275" s="270"/>
      <c r="F275" s="75">
        <f t="shared" si="11"/>
        <v>0</v>
      </c>
      <c r="G275" s="75">
        <f t="shared" si="12"/>
        <v>0</v>
      </c>
    </row>
    <row r="276" spans="1:7" ht="18.75">
      <c r="A276" s="4" t="s">
        <v>84</v>
      </c>
      <c r="B276" s="219" t="s">
        <v>367</v>
      </c>
      <c r="D276" s="74">
        <v>1</v>
      </c>
      <c r="E276" s="270"/>
      <c r="F276" s="75">
        <f t="shared" si="11"/>
        <v>0</v>
      </c>
      <c r="G276" s="75">
        <f t="shared" si="12"/>
        <v>0</v>
      </c>
    </row>
    <row r="277" spans="1:7" ht="18.75">
      <c r="A277" s="4" t="s">
        <v>84</v>
      </c>
      <c r="B277" s="219" t="s">
        <v>371</v>
      </c>
      <c r="D277" s="74">
        <v>1</v>
      </c>
      <c r="E277" s="270"/>
      <c r="F277" s="75">
        <f t="shared" si="11"/>
        <v>0</v>
      </c>
      <c r="G277" s="75">
        <f t="shared" si="12"/>
        <v>0</v>
      </c>
    </row>
    <row r="278" spans="1:7" ht="18.75">
      <c r="A278" s="4" t="s">
        <v>84</v>
      </c>
      <c r="B278" s="219" t="s">
        <v>370</v>
      </c>
      <c r="D278" s="74">
        <v>2</v>
      </c>
      <c r="E278" s="270"/>
      <c r="F278" s="75">
        <f t="shared" si="11"/>
        <v>0</v>
      </c>
      <c r="G278" s="75">
        <f t="shared" si="12"/>
        <v>0</v>
      </c>
    </row>
    <row r="279" spans="1:7">
      <c r="B279" s="219"/>
      <c r="E279" s="77"/>
      <c r="F279" s="75"/>
      <c r="G279" s="76"/>
    </row>
    <row r="280" spans="1:7">
      <c r="B280" s="219"/>
      <c r="E280" s="77"/>
      <c r="F280" s="75"/>
      <c r="G280" s="76"/>
    </row>
    <row r="281" spans="1:7" ht="60.75" customHeight="1">
      <c r="A281" s="2">
        <v>4.0199999999999996</v>
      </c>
      <c r="B281" s="284" t="s">
        <v>356</v>
      </c>
      <c r="C281" s="290"/>
      <c r="E281" s="77"/>
      <c r="F281" s="75"/>
      <c r="G281" s="76"/>
    </row>
    <row r="282" spans="1:7" ht="18.75">
      <c r="A282" s="4" t="s">
        <v>75</v>
      </c>
      <c r="B282" s="219" t="s">
        <v>357</v>
      </c>
      <c r="D282" s="74">
        <v>1</v>
      </c>
      <c r="E282" s="270"/>
      <c r="F282" s="75">
        <f t="shared" ref="F282:F290" si="13">ROUND(C282*E282,2)</f>
        <v>0</v>
      </c>
      <c r="G282" s="75">
        <f t="shared" ref="G282:G290" si="14">ROUND(D282*E282,2)</f>
        <v>0</v>
      </c>
    </row>
    <row r="283" spans="1:7" ht="18.75">
      <c r="A283" s="4" t="s">
        <v>76</v>
      </c>
      <c r="B283" s="219" t="s">
        <v>362</v>
      </c>
      <c r="D283" s="74">
        <v>1</v>
      </c>
      <c r="E283" s="270"/>
      <c r="F283" s="75">
        <f t="shared" si="13"/>
        <v>0</v>
      </c>
      <c r="G283" s="75">
        <f t="shared" si="14"/>
        <v>0</v>
      </c>
    </row>
    <row r="284" spans="1:7" ht="18.75">
      <c r="A284" s="4" t="s">
        <v>77</v>
      </c>
      <c r="B284" s="219" t="s">
        <v>364</v>
      </c>
      <c r="D284" s="74">
        <v>1</v>
      </c>
      <c r="E284" s="270"/>
      <c r="F284" s="75">
        <f t="shared" si="13"/>
        <v>0</v>
      </c>
      <c r="G284" s="75">
        <f t="shared" si="14"/>
        <v>0</v>
      </c>
    </row>
    <row r="285" spans="1:7" ht="18.75">
      <c r="A285" s="4" t="s">
        <v>78</v>
      </c>
      <c r="B285" s="219" t="s">
        <v>364</v>
      </c>
      <c r="D285" s="74">
        <v>1</v>
      </c>
      <c r="E285" s="270"/>
      <c r="F285" s="75">
        <f t="shared" si="13"/>
        <v>0</v>
      </c>
      <c r="G285" s="75">
        <f t="shared" si="14"/>
        <v>0</v>
      </c>
    </row>
    <row r="286" spans="1:7" ht="18.75">
      <c r="A286" s="4" t="s">
        <v>79</v>
      </c>
      <c r="B286" s="219" t="s">
        <v>357</v>
      </c>
      <c r="D286" s="74">
        <v>1</v>
      </c>
      <c r="E286" s="270"/>
      <c r="F286" s="75">
        <f t="shared" si="13"/>
        <v>0</v>
      </c>
      <c r="G286" s="75">
        <f t="shared" si="14"/>
        <v>0</v>
      </c>
    </row>
    <row r="287" spans="1:7" ht="18.75">
      <c r="A287" s="4" t="s">
        <v>80</v>
      </c>
      <c r="B287" s="219" t="s">
        <v>357</v>
      </c>
      <c r="D287" s="74">
        <v>1</v>
      </c>
      <c r="E287" s="270"/>
      <c r="F287" s="75">
        <f t="shared" si="13"/>
        <v>0</v>
      </c>
      <c r="G287" s="75">
        <f t="shared" si="14"/>
        <v>0</v>
      </c>
    </row>
    <row r="288" spans="1:7" ht="18.75">
      <c r="A288" s="4" t="s">
        <v>82</v>
      </c>
      <c r="B288" s="219" t="s">
        <v>357</v>
      </c>
      <c r="D288" s="74">
        <v>1</v>
      </c>
      <c r="E288" s="270"/>
      <c r="F288" s="75">
        <f t="shared" si="13"/>
        <v>0</v>
      </c>
      <c r="G288" s="75">
        <f t="shared" si="14"/>
        <v>0</v>
      </c>
    </row>
    <row r="289" spans="1:7" ht="18.75">
      <c r="A289" s="4" t="s">
        <v>83</v>
      </c>
      <c r="B289" s="219" t="s">
        <v>364</v>
      </c>
      <c r="D289" s="74">
        <v>1</v>
      </c>
      <c r="E289" s="270"/>
      <c r="F289" s="75">
        <f t="shared" si="13"/>
        <v>0</v>
      </c>
      <c r="G289" s="75">
        <f t="shared" si="14"/>
        <v>0</v>
      </c>
    </row>
    <row r="290" spans="1:7" ht="18.75">
      <c r="A290" s="4" t="s">
        <v>84</v>
      </c>
      <c r="B290" s="219" t="s">
        <v>364</v>
      </c>
      <c r="D290" s="74">
        <v>1</v>
      </c>
      <c r="E290" s="270"/>
      <c r="F290" s="75">
        <f t="shared" si="13"/>
        <v>0</v>
      </c>
      <c r="G290" s="75">
        <f t="shared" si="14"/>
        <v>0</v>
      </c>
    </row>
    <row r="291" spans="1:7">
      <c r="B291" s="219"/>
      <c r="E291" s="77"/>
      <c r="F291" s="75"/>
      <c r="G291" s="76"/>
    </row>
    <row r="292" spans="1:7">
      <c r="B292" s="219"/>
      <c r="E292" s="77"/>
      <c r="F292" s="75"/>
      <c r="G292" s="76"/>
    </row>
    <row r="293" spans="1:7" ht="105.75" customHeight="1">
      <c r="A293" s="2">
        <v>4.03</v>
      </c>
      <c r="B293" s="284" t="s">
        <v>374</v>
      </c>
      <c r="C293" s="290"/>
      <c r="E293" s="77"/>
      <c r="F293" s="75"/>
      <c r="G293" s="76"/>
    </row>
    <row r="294" spans="1:7">
      <c r="A294" s="4" t="s">
        <v>74</v>
      </c>
      <c r="B294" s="176" t="s">
        <v>375</v>
      </c>
      <c r="D294" s="74">
        <v>1</v>
      </c>
      <c r="E294" s="270"/>
      <c r="F294" s="75">
        <f t="shared" ref="F294:F324" si="15">ROUND(C294*E294,2)</f>
        <v>0</v>
      </c>
      <c r="G294" s="75">
        <f t="shared" ref="G294:G324" si="16">ROUND(D294*E294,2)</f>
        <v>0</v>
      </c>
    </row>
    <row r="295" spans="1:7">
      <c r="A295" s="4" t="s">
        <v>74</v>
      </c>
      <c r="B295" s="176" t="s">
        <v>376</v>
      </c>
      <c r="D295" s="74">
        <v>2</v>
      </c>
      <c r="E295" s="270"/>
      <c r="F295" s="75">
        <f t="shared" si="15"/>
        <v>0</v>
      </c>
      <c r="G295" s="75">
        <f t="shared" si="16"/>
        <v>0</v>
      </c>
    </row>
    <row r="296" spans="1:7">
      <c r="A296" s="4" t="s">
        <v>74</v>
      </c>
      <c r="B296" s="176" t="s">
        <v>377</v>
      </c>
      <c r="D296" s="74">
        <v>2</v>
      </c>
      <c r="E296" s="270"/>
      <c r="F296" s="75">
        <f t="shared" si="15"/>
        <v>0</v>
      </c>
      <c r="G296" s="75">
        <f t="shared" si="16"/>
        <v>0</v>
      </c>
    </row>
    <row r="297" spans="1:7">
      <c r="A297" s="4" t="s">
        <v>75</v>
      </c>
      <c r="B297" s="176" t="s">
        <v>378</v>
      </c>
      <c r="D297" s="74">
        <v>1</v>
      </c>
      <c r="E297" s="270"/>
      <c r="F297" s="75">
        <f t="shared" si="15"/>
        <v>0</v>
      </c>
      <c r="G297" s="75">
        <f t="shared" si="16"/>
        <v>0</v>
      </c>
    </row>
    <row r="298" spans="1:7">
      <c r="A298" s="4" t="s">
        <v>76</v>
      </c>
      <c r="B298" s="176" t="s">
        <v>378</v>
      </c>
      <c r="D298" s="74">
        <v>1</v>
      </c>
      <c r="E298" s="270"/>
      <c r="F298" s="75">
        <f t="shared" si="15"/>
        <v>0</v>
      </c>
      <c r="G298" s="75">
        <f t="shared" si="16"/>
        <v>0</v>
      </c>
    </row>
    <row r="299" spans="1:7">
      <c r="A299" s="4" t="s">
        <v>77</v>
      </c>
      <c r="B299" s="176" t="s">
        <v>379</v>
      </c>
      <c r="D299" s="74">
        <v>1</v>
      </c>
      <c r="E299" s="270"/>
      <c r="F299" s="75">
        <f t="shared" si="15"/>
        <v>0</v>
      </c>
      <c r="G299" s="75">
        <f t="shared" si="16"/>
        <v>0</v>
      </c>
    </row>
    <row r="300" spans="1:7">
      <c r="A300" s="4" t="s">
        <v>77</v>
      </c>
      <c r="B300" s="176" t="s">
        <v>381</v>
      </c>
      <c r="D300" s="74">
        <v>1</v>
      </c>
      <c r="E300" s="270"/>
      <c r="F300" s="75">
        <f t="shared" si="15"/>
        <v>0</v>
      </c>
      <c r="G300" s="75">
        <f t="shared" si="16"/>
        <v>0</v>
      </c>
    </row>
    <row r="301" spans="1:7">
      <c r="A301" s="4" t="s">
        <v>77</v>
      </c>
      <c r="B301" s="176" t="s">
        <v>382</v>
      </c>
      <c r="D301" s="74">
        <v>1</v>
      </c>
      <c r="E301" s="270"/>
      <c r="F301" s="75">
        <f t="shared" si="15"/>
        <v>0</v>
      </c>
      <c r="G301" s="75">
        <f t="shared" si="16"/>
        <v>0</v>
      </c>
    </row>
    <row r="302" spans="1:7">
      <c r="A302" s="4" t="s">
        <v>77</v>
      </c>
      <c r="B302" s="176" t="s">
        <v>380</v>
      </c>
      <c r="D302" s="74">
        <v>1</v>
      </c>
      <c r="E302" s="270"/>
      <c r="F302" s="75">
        <f t="shared" si="15"/>
        <v>0</v>
      </c>
      <c r="G302" s="75">
        <f t="shared" si="16"/>
        <v>0</v>
      </c>
    </row>
    <row r="303" spans="1:7">
      <c r="A303" s="4" t="s">
        <v>78</v>
      </c>
      <c r="B303" s="176" t="s">
        <v>383</v>
      </c>
      <c r="D303" s="74">
        <v>1</v>
      </c>
      <c r="E303" s="270"/>
      <c r="F303" s="75">
        <f t="shared" si="15"/>
        <v>0</v>
      </c>
      <c r="G303" s="75">
        <f t="shared" si="16"/>
        <v>0</v>
      </c>
    </row>
    <row r="304" spans="1:7">
      <c r="A304" s="4" t="s">
        <v>79</v>
      </c>
      <c r="B304" s="176" t="s">
        <v>379</v>
      </c>
      <c r="D304" s="74">
        <v>1</v>
      </c>
      <c r="E304" s="270"/>
      <c r="F304" s="75">
        <f t="shared" si="15"/>
        <v>0</v>
      </c>
      <c r="G304" s="75">
        <f t="shared" si="16"/>
        <v>0</v>
      </c>
    </row>
    <row r="305" spans="1:7">
      <c r="A305" s="4" t="s">
        <v>79</v>
      </c>
      <c r="B305" s="176" t="s">
        <v>399</v>
      </c>
      <c r="D305" s="74">
        <v>1</v>
      </c>
      <c r="E305" s="270"/>
      <c r="F305" s="75">
        <f t="shared" si="15"/>
        <v>0</v>
      </c>
      <c r="G305" s="75">
        <f t="shared" si="16"/>
        <v>0</v>
      </c>
    </row>
    <row r="306" spans="1:7">
      <c r="A306" s="4" t="s">
        <v>79</v>
      </c>
      <c r="B306" s="176" t="s">
        <v>384</v>
      </c>
      <c r="D306" s="74">
        <v>2</v>
      </c>
      <c r="E306" s="270"/>
      <c r="F306" s="75">
        <f t="shared" si="15"/>
        <v>0</v>
      </c>
      <c r="G306" s="75">
        <f t="shared" si="16"/>
        <v>0</v>
      </c>
    </row>
    <row r="307" spans="1:7">
      <c r="A307" s="4" t="s">
        <v>79</v>
      </c>
      <c r="B307" s="176" t="s">
        <v>380</v>
      </c>
      <c r="D307" s="74">
        <v>1</v>
      </c>
      <c r="E307" s="270"/>
      <c r="F307" s="75">
        <f t="shared" si="15"/>
        <v>0</v>
      </c>
      <c r="G307" s="75">
        <f t="shared" si="16"/>
        <v>0</v>
      </c>
    </row>
    <row r="308" spans="1:7">
      <c r="A308" s="4" t="s">
        <v>80</v>
      </c>
      <c r="B308" s="176" t="s">
        <v>378</v>
      </c>
      <c r="D308" s="74">
        <v>1</v>
      </c>
      <c r="E308" s="270"/>
      <c r="F308" s="75">
        <f t="shared" si="15"/>
        <v>0</v>
      </c>
      <c r="G308" s="75">
        <f t="shared" si="16"/>
        <v>0</v>
      </c>
    </row>
    <row r="309" spans="1:7">
      <c r="A309" s="4" t="s">
        <v>80</v>
      </c>
      <c r="B309" s="176" t="s">
        <v>382</v>
      </c>
      <c r="D309" s="74">
        <v>2</v>
      </c>
      <c r="E309" s="270"/>
      <c r="F309" s="75">
        <f t="shared" si="15"/>
        <v>0</v>
      </c>
      <c r="G309" s="75">
        <f t="shared" si="16"/>
        <v>0</v>
      </c>
    </row>
    <row r="310" spans="1:7">
      <c r="A310" s="4" t="s">
        <v>80</v>
      </c>
      <c r="B310" s="176" t="s">
        <v>385</v>
      </c>
      <c r="D310" s="74">
        <v>1</v>
      </c>
      <c r="E310" s="270"/>
      <c r="F310" s="75">
        <f t="shared" si="15"/>
        <v>0</v>
      </c>
      <c r="G310" s="75">
        <f t="shared" si="16"/>
        <v>0</v>
      </c>
    </row>
    <row r="311" spans="1:7">
      <c r="A311" s="4" t="s">
        <v>81</v>
      </c>
      <c r="B311" s="176" t="s">
        <v>386</v>
      </c>
      <c r="D311" s="74">
        <v>1</v>
      </c>
      <c r="E311" s="270"/>
      <c r="F311" s="75">
        <f t="shared" si="15"/>
        <v>0</v>
      </c>
      <c r="G311" s="75">
        <f t="shared" si="16"/>
        <v>0</v>
      </c>
    </row>
    <row r="312" spans="1:7">
      <c r="A312" s="4" t="s">
        <v>81</v>
      </c>
      <c r="B312" s="176" t="s">
        <v>387</v>
      </c>
      <c r="D312" s="74">
        <v>1</v>
      </c>
      <c r="E312" s="270"/>
      <c r="F312" s="75">
        <f t="shared" si="15"/>
        <v>0</v>
      </c>
      <c r="G312" s="75">
        <f t="shared" si="16"/>
        <v>0</v>
      </c>
    </row>
    <row r="313" spans="1:7">
      <c r="A313" s="4" t="s">
        <v>81</v>
      </c>
      <c r="B313" s="176" t="s">
        <v>388</v>
      </c>
      <c r="D313" s="74">
        <v>1</v>
      </c>
      <c r="E313" s="270"/>
      <c r="F313" s="75">
        <f t="shared" si="15"/>
        <v>0</v>
      </c>
      <c r="G313" s="75">
        <f t="shared" si="16"/>
        <v>0</v>
      </c>
    </row>
    <row r="314" spans="1:7">
      <c r="A314" s="4" t="s">
        <v>81</v>
      </c>
      <c r="B314" s="176" t="s">
        <v>389</v>
      </c>
      <c r="D314" s="74">
        <v>1</v>
      </c>
      <c r="E314" s="270"/>
      <c r="F314" s="75">
        <f t="shared" si="15"/>
        <v>0</v>
      </c>
      <c r="G314" s="75">
        <f t="shared" si="16"/>
        <v>0</v>
      </c>
    </row>
    <row r="315" spans="1:7">
      <c r="A315" s="4" t="s">
        <v>81</v>
      </c>
      <c r="B315" s="176" t="s">
        <v>390</v>
      </c>
      <c r="D315" s="74">
        <v>1</v>
      </c>
      <c r="E315" s="270"/>
      <c r="F315" s="75">
        <f t="shared" si="15"/>
        <v>0</v>
      </c>
      <c r="G315" s="75">
        <f t="shared" si="16"/>
        <v>0</v>
      </c>
    </row>
    <row r="316" spans="1:7">
      <c r="A316" s="4" t="s">
        <v>81</v>
      </c>
      <c r="B316" s="176" t="s">
        <v>381</v>
      </c>
      <c r="D316" s="74">
        <v>1</v>
      </c>
      <c r="E316" s="270"/>
      <c r="F316" s="75">
        <f t="shared" si="15"/>
        <v>0</v>
      </c>
      <c r="G316" s="75">
        <f t="shared" si="16"/>
        <v>0</v>
      </c>
    </row>
    <row r="317" spans="1:7">
      <c r="A317" s="4" t="s">
        <v>81</v>
      </c>
      <c r="B317" s="176" t="s">
        <v>376</v>
      </c>
      <c r="D317" s="74">
        <v>1</v>
      </c>
      <c r="E317" s="270"/>
      <c r="F317" s="75">
        <f t="shared" si="15"/>
        <v>0</v>
      </c>
      <c r="G317" s="75">
        <f t="shared" si="16"/>
        <v>0</v>
      </c>
    </row>
    <row r="318" spans="1:7">
      <c r="A318" s="4" t="s">
        <v>82</v>
      </c>
      <c r="B318" s="176" t="s">
        <v>379</v>
      </c>
      <c r="D318" s="74">
        <v>1</v>
      </c>
      <c r="E318" s="270"/>
      <c r="F318" s="75">
        <f t="shared" si="15"/>
        <v>0</v>
      </c>
      <c r="G318" s="75">
        <f t="shared" si="16"/>
        <v>0</v>
      </c>
    </row>
    <row r="319" spans="1:7">
      <c r="A319" s="4" t="s">
        <v>82</v>
      </c>
      <c r="B319" s="176" t="s">
        <v>383</v>
      </c>
      <c r="D319" s="74">
        <v>1</v>
      </c>
      <c r="E319" s="270"/>
      <c r="F319" s="75">
        <f t="shared" si="15"/>
        <v>0</v>
      </c>
      <c r="G319" s="75">
        <f t="shared" si="16"/>
        <v>0</v>
      </c>
    </row>
    <row r="320" spans="1:7">
      <c r="A320" s="4" t="s">
        <v>82</v>
      </c>
      <c r="B320" s="176" t="s">
        <v>377</v>
      </c>
      <c r="D320" s="74">
        <v>1</v>
      </c>
      <c r="E320" s="270"/>
      <c r="F320" s="75">
        <f t="shared" si="15"/>
        <v>0</v>
      </c>
      <c r="G320" s="75">
        <f t="shared" si="16"/>
        <v>0</v>
      </c>
    </row>
    <row r="321" spans="1:7">
      <c r="A321" s="4" t="s">
        <v>82</v>
      </c>
      <c r="B321" s="176" t="s">
        <v>391</v>
      </c>
      <c r="D321" s="74">
        <v>1</v>
      </c>
      <c r="E321" s="270"/>
      <c r="F321" s="75">
        <f t="shared" si="15"/>
        <v>0</v>
      </c>
      <c r="G321" s="75">
        <f t="shared" si="16"/>
        <v>0</v>
      </c>
    </row>
    <row r="322" spans="1:7">
      <c r="A322" s="4" t="s">
        <v>82</v>
      </c>
      <c r="B322" s="176" t="s">
        <v>392</v>
      </c>
      <c r="D322" s="74">
        <v>1</v>
      </c>
      <c r="E322" s="270"/>
      <c r="F322" s="75">
        <f t="shared" si="15"/>
        <v>0</v>
      </c>
      <c r="G322" s="75">
        <f t="shared" si="16"/>
        <v>0</v>
      </c>
    </row>
    <row r="323" spans="1:7">
      <c r="A323" s="4" t="s">
        <v>83</v>
      </c>
      <c r="B323" s="176" t="s">
        <v>378</v>
      </c>
      <c r="D323" s="74">
        <v>1</v>
      </c>
      <c r="E323" s="270"/>
      <c r="F323" s="75">
        <f t="shared" si="15"/>
        <v>0</v>
      </c>
      <c r="G323" s="75">
        <f t="shared" si="16"/>
        <v>0</v>
      </c>
    </row>
    <row r="324" spans="1:7">
      <c r="A324" s="4" t="s">
        <v>84</v>
      </c>
      <c r="B324" s="176" t="s">
        <v>378</v>
      </c>
      <c r="D324" s="74">
        <v>1</v>
      </c>
      <c r="E324" s="270"/>
      <c r="F324" s="75">
        <f t="shared" si="15"/>
        <v>0</v>
      </c>
      <c r="G324" s="75">
        <f t="shared" si="16"/>
        <v>0</v>
      </c>
    </row>
    <row r="325" spans="1:7">
      <c r="B325" s="219"/>
      <c r="E325" s="77"/>
      <c r="F325" s="75"/>
      <c r="G325" s="76"/>
    </row>
    <row r="326" spans="1:7">
      <c r="B326" s="219"/>
      <c r="E326" s="77"/>
      <c r="F326" s="75"/>
      <c r="G326" s="76"/>
    </row>
    <row r="327" spans="1:7" ht="48.75" customHeight="1">
      <c r="A327" s="2">
        <v>4.04</v>
      </c>
      <c r="B327" s="284" t="s">
        <v>373</v>
      </c>
      <c r="C327" s="290"/>
      <c r="E327" s="77"/>
      <c r="F327" s="75"/>
      <c r="G327" s="76"/>
    </row>
    <row r="328" spans="1:7">
      <c r="A328" s="4" t="s">
        <v>74</v>
      </c>
      <c r="B328" s="176" t="s">
        <v>321</v>
      </c>
      <c r="D328" s="74">
        <v>7</v>
      </c>
      <c r="E328" s="270"/>
      <c r="F328" s="75">
        <f t="shared" ref="F328:F338" si="17">ROUND(C328*E328,2)</f>
        <v>0</v>
      </c>
      <c r="G328" s="75">
        <f t="shared" ref="G328:G338" si="18">ROUND(D328*E328,2)</f>
        <v>0</v>
      </c>
    </row>
    <row r="329" spans="1:7">
      <c r="A329" s="4" t="s">
        <v>75</v>
      </c>
      <c r="B329" s="176" t="s">
        <v>321</v>
      </c>
      <c r="D329" s="74">
        <v>4</v>
      </c>
      <c r="E329" s="270"/>
      <c r="F329" s="75">
        <f t="shared" si="17"/>
        <v>0</v>
      </c>
      <c r="G329" s="75">
        <f t="shared" si="18"/>
        <v>0</v>
      </c>
    </row>
    <row r="330" spans="1:7">
      <c r="A330" s="4" t="s">
        <v>76</v>
      </c>
      <c r="B330" s="176" t="s">
        <v>321</v>
      </c>
      <c r="D330" s="74">
        <v>3</v>
      </c>
      <c r="E330" s="270"/>
      <c r="F330" s="75">
        <f t="shared" si="17"/>
        <v>0</v>
      </c>
      <c r="G330" s="75">
        <f t="shared" si="18"/>
        <v>0</v>
      </c>
    </row>
    <row r="331" spans="1:7">
      <c r="A331" s="4" t="s">
        <v>77</v>
      </c>
      <c r="B331" s="176" t="s">
        <v>321</v>
      </c>
      <c r="D331" s="74">
        <v>5</v>
      </c>
      <c r="E331" s="270"/>
      <c r="F331" s="75">
        <f t="shared" si="17"/>
        <v>0</v>
      </c>
      <c r="G331" s="75">
        <f t="shared" si="18"/>
        <v>0</v>
      </c>
    </row>
    <row r="332" spans="1:7">
      <c r="A332" s="4" t="s">
        <v>78</v>
      </c>
      <c r="B332" s="176" t="s">
        <v>321</v>
      </c>
      <c r="D332" s="74">
        <v>3</v>
      </c>
      <c r="E332" s="270"/>
      <c r="F332" s="75">
        <f t="shared" si="17"/>
        <v>0</v>
      </c>
      <c r="G332" s="75">
        <f t="shared" si="18"/>
        <v>0</v>
      </c>
    </row>
    <row r="333" spans="1:7">
      <c r="A333" s="4" t="s">
        <v>79</v>
      </c>
      <c r="B333" s="176" t="s">
        <v>321</v>
      </c>
      <c r="D333" s="74">
        <v>5</v>
      </c>
      <c r="E333" s="270"/>
      <c r="F333" s="75">
        <f t="shared" si="17"/>
        <v>0</v>
      </c>
      <c r="G333" s="75">
        <f t="shared" si="18"/>
        <v>0</v>
      </c>
    </row>
    <row r="334" spans="1:7">
      <c r="A334" s="4" t="s">
        <v>80</v>
      </c>
      <c r="B334" s="176" t="s">
        <v>321</v>
      </c>
      <c r="D334" s="74">
        <v>4</v>
      </c>
      <c r="E334" s="270"/>
      <c r="F334" s="75">
        <f t="shared" si="17"/>
        <v>0</v>
      </c>
      <c r="G334" s="75">
        <f t="shared" si="18"/>
        <v>0</v>
      </c>
    </row>
    <row r="335" spans="1:7">
      <c r="A335" s="4" t="s">
        <v>81</v>
      </c>
      <c r="B335" s="176" t="s">
        <v>321</v>
      </c>
      <c r="D335" s="74">
        <v>8</v>
      </c>
      <c r="E335" s="270"/>
      <c r="F335" s="75">
        <f t="shared" si="17"/>
        <v>0</v>
      </c>
      <c r="G335" s="75">
        <f t="shared" si="18"/>
        <v>0</v>
      </c>
    </row>
    <row r="336" spans="1:7">
      <c r="A336" s="4" t="s">
        <v>82</v>
      </c>
      <c r="B336" s="176" t="s">
        <v>321</v>
      </c>
      <c r="D336" s="74">
        <v>5</v>
      </c>
      <c r="E336" s="270"/>
      <c r="F336" s="75">
        <f t="shared" si="17"/>
        <v>0</v>
      </c>
      <c r="G336" s="75">
        <f t="shared" si="18"/>
        <v>0</v>
      </c>
    </row>
    <row r="337" spans="1:7">
      <c r="A337" s="4" t="s">
        <v>83</v>
      </c>
      <c r="B337" s="176" t="s">
        <v>321</v>
      </c>
      <c r="D337" s="74">
        <v>5</v>
      </c>
      <c r="E337" s="270"/>
      <c r="F337" s="75">
        <f t="shared" si="17"/>
        <v>0</v>
      </c>
      <c r="G337" s="75">
        <f t="shared" si="18"/>
        <v>0</v>
      </c>
    </row>
    <row r="338" spans="1:7">
      <c r="A338" s="4" t="s">
        <v>84</v>
      </c>
      <c r="B338" s="176" t="s">
        <v>321</v>
      </c>
      <c r="D338" s="74">
        <v>5</v>
      </c>
      <c r="E338" s="270"/>
      <c r="F338" s="75">
        <f t="shared" si="17"/>
        <v>0</v>
      </c>
      <c r="G338" s="75">
        <f t="shared" si="18"/>
        <v>0</v>
      </c>
    </row>
    <row r="339" spans="1:7">
      <c r="B339" s="219"/>
      <c r="E339" s="77"/>
      <c r="F339" s="75"/>
      <c r="G339" s="76"/>
    </row>
    <row r="340" spans="1:7">
      <c r="B340" s="219"/>
      <c r="E340" s="77"/>
      <c r="F340" s="75"/>
      <c r="G340" s="76"/>
    </row>
    <row r="341" spans="1:7" ht="48.75" customHeight="1">
      <c r="A341" s="2">
        <v>4.05</v>
      </c>
      <c r="B341" s="284" t="s">
        <v>393</v>
      </c>
      <c r="C341" s="290"/>
      <c r="E341" s="77"/>
      <c r="F341" s="75"/>
      <c r="G341" s="76"/>
    </row>
    <row r="342" spans="1:7">
      <c r="A342" s="4" t="s">
        <v>75</v>
      </c>
      <c r="B342" s="176" t="s">
        <v>321</v>
      </c>
      <c r="D342" s="74">
        <v>1</v>
      </c>
      <c r="E342" s="270"/>
      <c r="F342" s="75">
        <f t="shared" ref="F342:F350" si="19">ROUND(C342*E342,2)</f>
        <v>0</v>
      </c>
      <c r="G342" s="75">
        <f t="shared" ref="G342:G350" si="20">ROUND(D342*E342,2)</f>
        <v>0</v>
      </c>
    </row>
    <row r="343" spans="1:7">
      <c r="A343" s="4" t="s">
        <v>76</v>
      </c>
      <c r="B343" s="176" t="s">
        <v>321</v>
      </c>
      <c r="D343" s="74">
        <v>1</v>
      </c>
      <c r="E343" s="270"/>
      <c r="F343" s="75">
        <f t="shared" si="19"/>
        <v>0</v>
      </c>
      <c r="G343" s="75">
        <f t="shared" si="20"/>
        <v>0</v>
      </c>
    </row>
    <row r="344" spans="1:7">
      <c r="A344" s="4" t="s">
        <v>77</v>
      </c>
      <c r="B344" s="176" t="s">
        <v>321</v>
      </c>
      <c r="D344" s="74">
        <v>1</v>
      </c>
      <c r="E344" s="270"/>
      <c r="F344" s="75">
        <f t="shared" si="19"/>
        <v>0</v>
      </c>
      <c r="G344" s="75">
        <f t="shared" si="20"/>
        <v>0</v>
      </c>
    </row>
    <row r="345" spans="1:7">
      <c r="A345" s="4" t="s">
        <v>78</v>
      </c>
      <c r="B345" s="176" t="s">
        <v>321</v>
      </c>
      <c r="D345" s="74">
        <v>1</v>
      </c>
      <c r="E345" s="270"/>
      <c r="F345" s="75">
        <f t="shared" si="19"/>
        <v>0</v>
      </c>
      <c r="G345" s="75">
        <f t="shared" si="20"/>
        <v>0</v>
      </c>
    </row>
    <row r="346" spans="1:7">
      <c r="A346" s="4" t="s">
        <v>79</v>
      </c>
      <c r="B346" s="176" t="s">
        <v>321</v>
      </c>
      <c r="D346" s="74">
        <v>1</v>
      </c>
      <c r="E346" s="270"/>
      <c r="F346" s="75">
        <f t="shared" si="19"/>
        <v>0</v>
      </c>
      <c r="G346" s="75">
        <f t="shared" si="20"/>
        <v>0</v>
      </c>
    </row>
    <row r="347" spans="1:7">
      <c r="A347" s="4" t="s">
        <v>80</v>
      </c>
      <c r="B347" s="176" t="s">
        <v>321</v>
      </c>
      <c r="D347" s="74">
        <v>1</v>
      </c>
      <c r="E347" s="270"/>
      <c r="F347" s="75">
        <f t="shared" si="19"/>
        <v>0</v>
      </c>
      <c r="G347" s="75">
        <f t="shared" si="20"/>
        <v>0</v>
      </c>
    </row>
    <row r="348" spans="1:7">
      <c r="A348" s="4" t="s">
        <v>82</v>
      </c>
      <c r="B348" s="176" t="s">
        <v>321</v>
      </c>
      <c r="D348" s="74">
        <v>1</v>
      </c>
      <c r="E348" s="270"/>
      <c r="F348" s="75">
        <f t="shared" si="19"/>
        <v>0</v>
      </c>
      <c r="G348" s="75">
        <f t="shared" si="20"/>
        <v>0</v>
      </c>
    </row>
    <row r="349" spans="1:7">
      <c r="A349" s="4" t="s">
        <v>83</v>
      </c>
      <c r="B349" s="176" t="s">
        <v>321</v>
      </c>
      <c r="D349" s="74">
        <v>1</v>
      </c>
      <c r="E349" s="270"/>
      <c r="F349" s="75">
        <f t="shared" si="19"/>
        <v>0</v>
      </c>
      <c r="G349" s="75">
        <f t="shared" si="20"/>
        <v>0</v>
      </c>
    </row>
    <row r="350" spans="1:7">
      <c r="A350" s="4" t="s">
        <v>84</v>
      </c>
      <c r="B350" s="176" t="s">
        <v>321</v>
      </c>
      <c r="D350" s="74">
        <v>1</v>
      </c>
      <c r="E350" s="270"/>
      <c r="F350" s="75">
        <f t="shared" si="19"/>
        <v>0</v>
      </c>
      <c r="G350" s="75">
        <f t="shared" si="20"/>
        <v>0</v>
      </c>
    </row>
    <row r="351" spans="1:7">
      <c r="B351" s="219"/>
      <c r="E351" s="77"/>
      <c r="F351" s="75"/>
      <c r="G351" s="76"/>
    </row>
    <row r="352" spans="1:7">
      <c r="B352" s="219"/>
      <c r="E352" s="77"/>
      <c r="F352" s="75"/>
      <c r="G352" s="76"/>
    </row>
    <row r="353" spans="1:7" ht="61.5" customHeight="1">
      <c r="A353" s="2">
        <v>4.0599999999999996</v>
      </c>
      <c r="B353" s="284" t="s">
        <v>394</v>
      </c>
      <c r="C353" s="290"/>
      <c r="E353" s="77"/>
      <c r="F353" s="75"/>
      <c r="G353" s="76"/>
    </row>
    <row r="354" spans="1:7">
      <c r="A354" s="4" t="s">
        <v>74</v>
      </c>
      <c r="B354" s="176" t="s">
        <v>321</v>
      </c>
      <c r="D354" s="74">
        <v>7</v>
      </c>
      <c r="E354" s="270"/>
      <c r="F354" s="75">
        <f t="shared" ref="F354:F364" si="21">ROUND(C354*E354,2)</f>
        <v>0</v>
      </c>
      <c r="G354" s="75">
        <f t="shared" ref="G354:G364" si="22">ROUND(D354*E354,2)</f>
        <v>0</v>
      </c>
    </row>
    <row r="355" spans="1:7">
      <c r="A355" s="4" t="s">
        <v>75</v>
      </c>
      <c r="B355" s="176" t="s">
        <v>321</v>
      </c>
      <c r="D355" s="74">
        <v>5</v>
      </c>
      <c r="E355" s="270"/>
      <c r="F355" s="75">
        <f t="shared" si="21"/>
        <v>0</v>
      </c>
      <c r="G355" s="75">
        <f t="shared" si="22"/>
        <v>0</v>
      </c>
    </row>
    <row r="356" spans="1:7">
      <c r="A356" s="4" t="s">
        <v>76</v>
      </c>
      <c r="B356" s="176" t="s">
        <v>321</v>
      </c>
      <c r="D356" s="74">
        <v>4</v>
      </c>
      <c r="E356" s="270"/>
      <c r="F356" s="75">
        <f t="shared" si="21"/>
        <v>0</v>
      </c>
      <c r="G356" s="75">
        <f t="shared" si="22"/>
        <v>0</v>
      </c>
    </row>
    <row r="357" spans="1:7">
      <c r="A357" s="4" t="s">
        <v>77</v>
      </c>
      <c r="B357" s="176" t="s">
        <v>321</v>
      </c>
      <c r="D357" s="74">
        <v>6</v>
      </c>
      <c r="E357" s="270"/>
      <c r="F357" s="75">
        <f t="shared" si="21"/>
        <v>0</v>
      </c>
      <c r="G357" s="75">
        <f t="shared" si="22"/>
        <v>0</v>
      </c>
    </row>
    <row r="358" spans="1:7">
      <c r="A358" s="4" t="s">
        <v>78</v>
      </c>
      <c r="B358" s="176" t="s">
        <v>321</v>
      </c>
      <c r="D358" s="74">
        <v>4</v>
      </c>
      <c r="E358" s="270"/>
      <c r="F358" s="75">
        <f t="shared" si="21"/>
        <v>0</v>
      </c>
      <c r="G358" s="75">
        <f t="shared" si="22"/>
        <v>0</v>
      </c>
    </row>
    <row r="359" spans="1:7">
      <c r="A359" s="4" t="s">
        <v>79</v>
      </c>
      <c r="B359" s="176" t="s">
        <v>321</v>
      </c>
      <c r="D359" s="74">
        <v>6</v>
      </c>
      <c r="E359" s="270"/>
      <c r="F359" s="75">
        <f t="shared" si="21"/>
        <v>0</v>
      </c>
      <c r="G359" s="75">
        <f t="shared" si="22"/>
        <v>0</v>
      </c>
    </row>
    <row r="360" spans="1:7">
      <c r="A360" s="4" t="s">
        <v>80</v>
      </c>
      <c r="B360" s="176" t="s">
        <v>321</v>
      </c>
      <c r="D360" s="74">
        <v>5</v>
      </c>
      <c r="E360" s="270"/>
      <c r="F360" s="75">
        <f t="shared" si="21"/>
        <v>0</v>
      </c>
      <c r="G360" s="75">
        <f t="shared" si="22"/>
        <v>0</v>
      </c>
    </row>
    <row r="361" spans="1:7">
      <c r="A361" s="4" t="s">
        <v>81</v>
      </c>
      <c r="B361" s="176" t="s">
        <v>321</v>
      </c>
      <c r="D361" s="74">
        <v>8</v>
      </c>
      <c r="E361" s="270"/>
      <c r="F361" s="75">
        <f t="shared" si="21"/>
        <v>0</v>
      </c>
      <c r="G361" s="75">
        <f t="shared" si="22"/>
        <v>0</v>
      </c>
    </row>
    <row r="362" spans="1:7">
      <c r="A362" s="4" t="s">
        <v>82</v>
      </c>
      <c r="B362" s="176" t="s">
        <v>321</v>
      </c>
      <c r="D362" s="74">
        <v>6</v>
      </c>
      <c r="E362" s="270"/>
      <c r="F362" s="75">
        <f t="shared" si="21"/>
        <v>0</v>
      </c>
      <c r="G362" s="75">
        <f t="shared" si="22"/>
        <v>0</v>
      </c>
    </row>
    <row r="363" spans="1:7">
      <c r="A363" s="4" t="s">
        <v>83</v>
      </c>
      <c r="B363" s="176" t="s">
        <v>321</v>
      </c>
      <c r="D363" s="74">
        <v>6</v>
      </c>
      <c r="E363" s="270"/>
      <c r="F363" s="75">
        <f t="shared" si="21"/>
        <v>0</v>
      </c>
      <c r="G363" s="75">
        <f t="shared" si="22"/>
        <v>0</v>
      </c>
    </row>
    <row r="364" spans="1:7">
      <c r="A364" s="4" t="s">
        <v>84</v>
      </c>
      <c r="B364" s="176" t="s">
        <v>321</v>
      </c>
      <c r="D364" s="74">
        <v>6</v>
      </c>
      <c r="E364" s="270"/>
      <c r="F364" s="75">
        <f t="shared" si="21"/>
        <v>0</v>
      </c>
      <c r="G364" s="75">
        <f t="shared" si="22"/>
        <v>0</v>
      </c>
    </row>
    <row r="365" spans="1:7">
      <c r="B365" s="176"/>
      <c r="E365" s="77"/>
      <c r="F365" s="75"/>
      <c r="G365" s="76"/>
    </row>
    <row r="366" spans="1:7">
      <c r="B366" s="176"/>
      <c r="E366" s="77"/>
      <c r="F366" s="75"/>
      <c r="G366" s="76"/>
    </row>
    <row r="367" spans="1:7" ht="87" customHeight="1">
      <c r="A367" s="2">
        <v>4.07</v>
      </c>
      <c r="B367" s="284" t="s">
        <v>395</v>
      </c>
      <c r="C367" s="290"/>
      <c r="E367" s="77"/>
      <c r="F367" s="75"/>
      <c r="G367" s="76"/>
    </row>
    <row r="368" spans="1:7">
      <c r="A368" s="4" t="s">
        <v>74</v>
      </c>
      <c r="B368" s="226" t="s">
        <v>396</v>
      </c>
      <c r="D368" s="74">
        <v>7.2</v>
      </c>
      <c r="E368" s="270"/>
      <c r="F368" s="75">
        <f t="shared" ref="F368:F390" si="23">ROUND(C368*E368,2)</f>
        <v>0</v>
      </c>
      <c r="G368" s="75">
        <f t="shared" ref="G368:G390" si="24">ROUND(D368*E368,2)</f>
        <v>0</v>
      </c>
    </row>
    <row r="369" spans="1:7">
      <c r="A369" s="4" t="s">
        <v>74</v>
      </c>
      <c r="B369" s="226" t="s">
        <v>397</v>
      </c>
      <c r="D369" s="74">
        <v>8.9</v>
      </c>
      <c r="E369" s="270"/>
      <c r="F369" s="75">
        <f t="shared" si="23"/>
        <v>0</v>
      </c>
      <c r="G369" s="75">
        <f t="shared" si="24"/>
        <v>0</v>
      </c>
    </row>
    <row r="370" spans="1:7">
      <c r="A370" s="4" t="s">
        <v>74</v>
      </c>
      <c r="B370" s="226" t="s">
        <v>398</v>
      </c>
      <c r="D370" s="74">
        <v>9.4</v>
      </c>
      <c r="E370" s="270"/>
      <c r="F370" s="75">
        <f t="shared" si="23"/>
        <v>0</v>
      </c>
      <c r="G370" s="75">
        <f t="shared" si="24"/>
        <v>0</v>
      </c>
    </row>
    <row r="371" spans="1:7">
      <c r="A371" s="4" t="s">
        <v>75</v>
      </c>
      <c r="B371" s="226" t="s">
        <v>396</v>
      </c>
      <c r="D371" s="74">
        <v>7.2</v>
      </c>
      <c r="E371" s="270"/>
      <c r="F371" s="75">
        <f t="shared" si="23"/>
        <v>0</v>
      </c>
      <c r="G371" s="75">
        <f t="shared" si="24"/>
        <v>0</v>
      </c>
    </row>
    <row r="372" spans="1:7">
      <c r="A372" s="4" t="s">
        <v>75</v>
      </c>
      <c r="B372" s="226" t="s">
        <v>397</v>
      </c>
      <c r="D372" s="74">
        <v>8.9</v>
      </c>
      <c r="E372" s="270"/>
      <c r="F372" s="75">
        <f t="shared" si="23"/>
        <v>0</v>
      </c>
      <c r="G372" s="75">
        <f t="shared" si="24"/>
        <v>0</v>
      </c>
    </row>
    <row r="373" spans="1:7">
      <c r="A373" s="4" t="s">
        <v>76</v>
      </c>
      <c r="B373" s="226" t="s">
        <v>396</v>
      </c>
      <c r="D373" s="74">
        <v>7.2</v>
      </c>
      <c r="E373" s="270"/>
      <c r="F373" s="75">
        <f t="shared" si="23"/>
        <v>0</v>
      </c>
      <c r="G373" s="75">
        <f t="shared" si="24"/>
        <v>0</v>
      </c>
    </row>
    <row r="374" spans="1:7">
      <c r="A374" s="4" t="s">
        <v>76</v>
      </c>
      <c r="B374" s="226" t="s">
        <v>397</v>
      </c>
      <c r="D374" s="74">
        <v>8.9</v>
      </c>
      <c r="E374" s="270"/>
      <c r="F374" s="75">
        <f t="shared" si="23"/>
        <v>0</v>
      </c>
      <c r="G374" s="75">
        <f t="shared" si="24"/>
        <v>0</v>
      </c>
    </row>
    <row r="375" spans="1:7">
      <c r="A375" s="4" t="s">
        <v>77</v>
      </c>
      <c r="B375" s="226" t="s">
        <v>396</v>
      </c>
      <c r="D375" s="74">
        <v>7.2</v>
      </c>
      <c r="E375" s="270"/>
      <c r="F375" s="75">
        <f t="shared" si="23"/>
        <v>0</v>
      </c>
      <c r="G375" s="75">
        <f t="shared" si="24"/>
        <v>0</v>
      </c>
    </row>
    <row r="376" spans="1:7">
      <c r="A376" s="4" t="s">
        <v>77</v>
      </c>
      <c r="B376" s="226" t="s">
        <v>397</v>
      </c>
      <c r="D376" s="74">
        <v>8.9</v>
      </c>
      <c r="E376" s="270"/>
      <c r="F376" s="75">
        <f t="shared" si="23"/>
        <v>0</v>
      </c>
      <c r="G376" s="75">
        <f t="shared" si="24"/>
        <v>0</v>
      </c>
    </row>
    <row r="377" spans="1:7">
      <c r="A377" s="4" t="s">
        <v>78</v>
      </c>
      <c r="B377" s="226" t="s">
        <v>396</v>
      </c>
      <c r="D377" s="74">
        <v>7.2</v>
      </c>
      <c r="E377" s="270"/>
      <c r="F377" s="75">
        <f t="shared" si="23"/>
        <v>0</v>
      </c>
      <c r="G377" s="75">
        <f t="shared" si="24"/>
        <v>0</v>
      </c>
    </row>
    <row r="378" spans="1:7">
      <c r="A378" s="4" t="s">
        <v>78</v>
      </c>
      <c r="B378" s="226" t="s">
        <v>397</v>
      </c>
      <c r="D378" s="74">
        <v>8.9</v>
      </c>
      <c r="E378" s="270"/>
      <c r="F378" s="75">
        <f t="shared" si="23"/>
        <v>0</v>
      </c>
      <c r="G378" s="75">
        <f t="shared" si="24"/>
        <v>0</v>
      </c>
    </row>
    <row r="379" spans="1:7">
      <c r="A379" s="4" t="s">
        <v>79</v>
      </c>
      <c r="B379" s="226" t="s">
        <v>396</v>
      </c>
      <c r="D379" s="74">
        <v>7.2</v>
      </c>
      <c r="E379" s="270"/>
      <c r="F379" s="75">
        <f t="shared" si="23"/>
        <v>0</v>
      </c>
      <c r="G379" s="75">
        <f t="shared" si="24"/>
        <v>0</v>
      </c>
    </row>
    <row r="380" spans="1:7">
      <c r="A380" s="4" t="s">
        <v>79</v>
      </c>
      <c r="B380" s="226" t="s">
        <v>397</v>
      </c>
      <c r="D380" s="74">
        <v>8.9</v>
      </c>
      <c r="E380" s="270"/>
      <c r="F380" s="75">
        <f t="shared" si="23"/>
        <v>0</v>
      </c>
      <c r="G380" s="75">
        <f t="shared" si="24"/>
        <v>0</v>
      </c>
    </row>
    <row r="381" spans="1:7">
      <c r="A381" s="4" t="s">
        <v>80</v>
      </c>
      <c r="B381" s="226" t="s">
        <v>396</v>
      </c>
      <c r="D381" s="74">
        <v>7.2</v>
      </c>
      <c r="E381" s="270"/>
      <c r="F381" s="75">
        <f t="shared" si="23"/>
        <v>0</v>
      </c>
      <c r="G381" s="75">
        <f t="shared" si="24"/>
        <v>0</v>
      </c>
    </row>
    <row r="382" spans="1:7">
      <c r="A382" s="4" t="s">
        <v>80</v>
      </c>
      <c r="B382" s="226" t="s">
        <v>397</v>
      </c>
      <c r="D382" s="74">
        <v>8.9</v>
      </c>
      <c r="E382" s="270"/>
      <c r="F382" s="75">
        <f t="shared" si="23"/>
        <v>0</v>
      </c>
      <c r="G382" s="75">
        <f t="shared" si="24"/>
        <v>0</v>
      </c>
    </row>
    <row r="383" spans="1:7">
      <c r="A383" s="4" t="s">
        <v>81</v>
      </c>
      <c r="B383" s="226" t="s">
        <v>396</v>
      </c>
      <c r="D383" s="74">
        <v>7.2</v>
      </c>
      <c r="E383" s="270"/>
      <c r="F383" s="75">
        <f t="shared" si="23"/>
        <v>0</v>
      </c>
      <c r="G383" s="75">
        <f t="shared" si="24"/>
        <v>0</v>
      </c>
    </row>
    <row r="384" spans="1:7">
      <c r="A384" s="4" t="s">
        <v>81</v>
      </c>
      <c r="B384" s="226" t="s">
        <v>397</v>
      </c>
      <c r="D384" s="74">
        <v>8.9</v>
      </c>
      <c r="E384" s="270"/>
      <c r="F384" s="75">
        <f t="shared" si="23"/>
        <v>0</v>
      </c>
      <c r="G384" s="75">
        <f t="shared" si="24"/>
        <v>0</v>
      </c>
    </row>
    <row r="385" spans="1:7">
      <c r="A385" s="4" t="s">
        <v>82</v>
      </c>
      <c r="B385" s="226" t="s">
        <v>396</v>
      </c>
      <c r="D385" s="74">
        <v>7.2</v>
      </c>
      <c r="E385" s="270"/>
      <c r="F385" s="75">
        <f t="shared" si="23"/>
        <v>0</v>
      </c>
      <c r="G385" s="75">
        <f t="shared" si="24"/>
        <v>0</v>
      </c>
    </row>
    <row r="386" spans="1:7">
      <c r="A386" s="4" t="s">
        <v>82</v>
      </c>
      <c r="B386" s="226" t="s">
        <v>397</v>
      </c>
      <c r="D386" s="74">
        <v>8.9</v>
      </c>
      <c r="E386" s="270"/>
      <c r="F386" s="75">
        <f t="shared" si="23"/>
        <v>0</v>
      </c>
      <c r="G386" s="75">
        <f t="shared" si="24"/>
        <v>0</v>
      </c>
    </row>
    <row r="387" spans="1:7">
      <c r="A387" s="4" t="s">
        <v>83</v>
      </c>
      <c r="B387" s="226" t="s">
        <v>396</v>
      </c>
      <c r="D387" s="74">
        <v>7.2</v>
      </c>
      <c r="E387" s="270"/>
      <c r="F387" s="75">
        <f t="shared" si="23"/>
        <v>0</v>
      </c>
      <c r="G387" s="75">
        <f t="shared" si="24"/>
        <v>0</v>
      </c>
    </row>
    <row r="388" spans="1:7">
      <c r="A388" s="4" t="s">
        <v>83</v>
      </c>
      <c r="B388" s="226" t="s">
        <v>397</v>
      </c>
      <c r="D388" s="74">
        <v>8.9</v>
      </c>
      <c r="E388" s="270"/>
      <c r="F388" s="75">
        <f t="shared" si="23"/>
        <v>0</v>
      </c>
      <c r="G388" s="75">
        <f t="shared" si="24"/>
        <v>0</v>
      </c>
    </row>
    <row r="389" spans="1:7">
      <c r="A389" s="4" t="s">
        <v>84</v>
      </c>
      <c r="B389" s="226" t="s">
        <v>396</v>
      </c>
      <c r="D389" s="74">
        <v>7.2</v>
      </c>
      <c r="E389" s="270"/>
      <c r="F389" s="75">
        <f t="shared" si="23"/>
        <v>0</v>
      </c>
      <c r="G389" s="75">
        <f t="shared" si="24"/>
        <v>0</v>
      </c>
    </row>
    <row r="390" spans="1:7">
      <c r="A390" s="4" t="s">
        <v>84</v>
      </c>
      <c r="B390" s="226" t="s">
        <v>397</v>
      </c>
      <c r="D390" s="74">
        <v>8.9</v>
      </c>
      <c r="E390" s="270"/>
      <c r="F390" s="75">
        <f t="shared" si="23"/>
        <v>0</v>
      </c>
      <c r="G390" s="75">
        <f t="shared" si="24"/>
        <v>0</v>
      </c>
    </row>
    <row r="391" spans="1:7">
      <c r="B391" s="176"/>
      <c r="E391" s="77"/>
      <c r="F391" s="75"/>
      <c r="G391" s="76"/>
    </row>
    <row r="392" spans="1:7" ht="33.75" customHeight="1">
      <c r="A392" s="2">
        <v>4.08</v>
      </c>
      <c r="B392" s="284" t="s">
        <v>405</v>
      </c>
      <c r="C392" s="290"/>
      <c r="E392" s="77"/>
      <c r="F392" s="75"/>
      <c r="G392" s="76"/>
    </row>
    <row r="393" spans="1:7">
      <c r="B393" s="226" t="s">
        <v>321</v>
      </c>
      <c r="D393" s="74">
        <v>38</v>
      </c>
      <c r="E393" s="270"/>
      <c r="F393" s="75">
        <f>ROUND(C393*E393,2)</f>
        <v>0</v>
      </c>
      <c r="G393" s="75">
        <f>ROUND(D393*E393,2)</f>
        <v>0</v>
      </c>
    </row>
    <row r="394" spans="1:7">
      <c r="B394" s="176"/>
      <c r="E394" s="77"/>
      <c r="F394" s="75"/>
      <c r="G394" s="76"/>
    </row>
    <row r="395" spans="1:7">
      <c r="B395" s="176"/>
      <c r="E395" s="77"/>
      <c r="F395" s="75"/>
      <c r="G395" s="76"/>
    </row>
    <row r="396" spans="1:7">
      <c r="A396" s="2">
        <v>4.09</v>
      </c>
      <c r="B396" s="284" t="s">
        <v>412</v>
      </c>
      <c r="C396" s="290"/>
      <c r="E396" s="77"/>
      <c r="F396" s="75"/>
      <c r="G396" s="76"/>
    </row>
    <row r="397" spans="1:7">
      <c r="A397" s="4" t="s">
        <v>74</v>
      </c>
      <c r="B397" s="176" t="s">
        <v>44</v>
      </c>
      <c r="D397" s="74">
        <v>35</v>
      </c>
      <c r="E397" s="270"/>
      <c r="F397" s="75">
        <f t="shared" ref="F397:F407" si="25">ROUND(C397*E397,2)</f>
        <v>0</v>
      </c>
      <c r="G397" s="75">
        <f t="shared" ref="G397:G407" si="26">ROUND(D397*E397,2)</f>
        <v>0</v>
      </c>
    </row>
    <row r="398" spans="1:7">
      <c r="A398" s="4" t="s">
        <v>75</v>
      </c>
      <c r="B398" s="176" t="s">
        <v>44</v>
      </c>
      <c r="D398" s="74">
        <v>25</v>
      </c>
      <c r="E398" s="270"/>
      <c r="F398" s="75">
        <f t="shared" si="25"/>
        <v>0</v>
      </c>
      <c r="G398" s="75">
        <f t="shared" si="26"/>
        <v>0</v>
      </c>
    </row>
    <row r="399" spans="1:7">
      <c r="A399" s="4" t="s">
        <v>76</v>
      </c>
      <c r="B399" s="176" t="s">
        <v>44</v>
      </c>
      <c r="D399" s="74">
        <v>20</v>
      </c>
      <c r="E399" s="270"/>
      <c r="F399" s="75">
        <f t="shared" si="25"/>
        <v>0</v>
      </c>
      <c r="G399" s="75">
        <f t="shared" si="26"/>
        <v>0</v>
      </c>
    </row>
    <row r="400" spans="1:7">
      <c r="A400" s="4" t="s">
        <v>77</v>
      </c>
      <c r="B400" s="176" t="s">
        <v>44</v>
      </c>
      <c r="D400" s="74">
        <v>30</v>
      </c>
      <c r="E400" s="270"/>
      <c r="F400" s="75">
        <f t="shared" si="25"/>
        <v>0</v>
      </c>
      <c r="G400" s="75">
        <f t="shared" si="26"/>
        <v>0</v>
      </c>
    </row>
    <row r="401" spans="1:7">
      <c r="A401" s="4" t="s">
        <v>78</v>
      </c>
      <c r="B401" s="176" t="s">
        <v>44</v>
      </c>
      <c r="D401" s="74">
        <v>20</v>
      </c>
      <c r="E401" s="270"/>
      <c r="F401" s="75">
        <f t="shared" si="25"/>
        <v>0</v>
      </c>
      <c r="G401" s="75">
        <f t="shared" si="26"/>
        <v>0</v>
      </c>
    </row>
    <row r="402" spans="1:7">
      <c r="A402" s="4" t="s">
        <v>79</v>
      </c>
      <c r="B402" s="176" t="s">
        <v>44</v>
      </c>
      <c r="D402" s="74">
        <v>30</v>
      </c>
      <c r="E402" s="270"/>
      <c r="F402" s="75">
        <f t="shared" si="25"/>
        <v>0</v>
      </c>
      <c r="G402" s="75">
        <f t="shared" si="26"/>
        <v>0</v>
      </c>
    </row>
    <row r="403" spans="1:7">
      <c r="A403" s="4" t="s">
        <v>80</v>
      </c>
      <c r="B403" s="176" t="s">
        <v>44</v>
      </c>
      <c r="D403" s="74">
        <v>25</v>
      </c>
      <c r="E403" s="270"/>
      <c r="F403" s="75">
        <f t="shared" si="25"/>
        <v>0</v>
      </c>
      <c r="G403" s="75">
        <f t="shared" si="26"/>
        <v>0</v>
      </c>
    </row>
    <row r="404" spans="1:7">
      <c r="A404" s="4" t="s">
        <v>81</v>
      </c>
      <c r="B404" s="176" t="s">
        <v>44</v>
      </c>
      <c r="D404" s="74">
        <v>40</v>
      </c>
      <c r="E404" s="270"/>
      <c r="F404" s="75">
        <f t="shared" si="25"/>
        <v>0</v>
      </c>
      <c r="G404" s="75">
        <f t="shared" si="26"/>
        <v>0</v>
      </c>
    </row>
    <row r="405" spans="1:7">
      <c r="A405" s="4" t="s">
        <v>82</v>
      </c>
      <c r="B405" s="176" t="s">
        <v>44</v>
      </c>
      <c r="D405" s="74">
        <v>30</v>
      </c>
      <c r="E405" s="270"/>
      <c r="F405" s="75">
        <f t="shared" si="25"/>
        <v>0</v>
      </c>
      <c r="G405" s="75">
        <f t="shared" si="26"/>
        <v>0</v>
      </c>
    </row>
    <row r="406" spans="1:7">
      <c r="A406" s="4" t="s">
        <v>83</v>
      </c>
      <c r="B406" s="176" t="s">
        <v>44</v>
      </c>
      <c r="D406" s="74">
        <v>30</v>
      </c>
      <c r="E406" s="270"/>
      <c r="F406" s="75">
        <f t="shared" si="25"/>
        <v>0</v>
      </c>
      <c r="G406" s="75">
        <f t="shared" si="26"/>
        <v>0</v>
      </c>
    </row>
    <row r="407" spans="1:7">
      <c r="A407" s="4" t="s">
        <v>84</v>
      </c>
      <c r="B407" s="176" t="s">
        <v>44</v>
      </c>
      <c r="D407" s="74">
        <v>30</v>
      </c>
      <c r="E407" s="270"/>
      <c r="F407" s="75">
        <f t="shared" si="25"/>
        <v>0</v>
      </c>
      <c r="G407" s="75">
        <f t="shared" si="26"/>
        <v>0</v>
      </c>
    </row>
    <row r="408" spans="1:7">
      <c r="B408" s="176"/>
      <c r="E408" s="77"/>
      <c r="F408" s="75"/>
      <c r="G408" s="76"/>
    </row>
    <row r="409" spans="1:7">
      <c r="B409" s="176"/>
      <c r="E409" s="77"/>
      <c r="F409" s="75"/>
      <c r="G409" s="76"/>
    </row>
    <row r="410" spans="1:7" ht="31.5" customHeight="1">
      <c r="A410" s="2">
        <v>4.0999999999999996</v>
      </c>
      <c r="B410" s="284" t="s">
        <v>406</v>
      </c>
      <c r="C410" s="290"/>
      <c r="E410" s="77"/>
      <c r="F410" s="75"/>
      <c r="G410" s="76"/>
    </row>
    <row r="411" spans="1:7">
      <c r="A411" s="4" t="s">
        <v>74</v>
      </c>
      <c r="B411" s="176" t="s">
        <v>321</v>
      </c>
      <c r="D411" s="74">
        <v>3</v>
      </c>
      <c r="E411" s="270"/>
      <c r="F411" s="75">
        <f t="shared" ref="F411:F421" si="27">ROUND(C411*E411,2)</f>
        <v>0</v>
      </c>
      <c r="G411" s="75">
        <f t="shared" ref="G411:G421" si="28">ROUND(D411*E411,2)</f>
        <v>0</v>
      </c>
    </row>
    <row r="412" spans="1:7">
      <c r="A412" s="4" t="s">
        <v>75</v>
      </c>
      <c r="B412" s="176" t="s">
        <v>321</v>
      </c>
      <c r="D412" s="74">
        <v>3</v>
      </c>
      <c r="E412" s="270"/>
      <c r="F412" s="75">
        <f t="shared" si="27"/>
        <v>0</v>
      </c>
      <c r="G412" s="75">
        <f t="shared" si="28"/>
        <v>0</v>
      </c>
    </row>
    <row r="413" spans="1:7">
      <c r="A413" s="4" t="s">
        <v>76</v>
      </c>
      <c r="B413" s="176" t="s">
        <v>321</v>
      </c>
      <c r="D413" s="74">
        <v>3</v>
      </c>
      <c r="E413" s="270"/>
      <c r="F413" s="75">
        <f t="shared" si="27"/>
        <v>0</v>
      </c>
      <c r="G413" s="75">
        <f t="shared" si="28"/>
        <v>0</v>
      </c>
    </row>
    <row r="414" spans="1:7">
      <c r="A414" s="4" t="s">
        <v>77</v>
      </c>
      <c r="B414" s="176" t="s">
        <v>321</v>
      </c>
      <c r="D414" s="74">
        <v>3</v>
      </c>
      <c r="E414" s="270"/>
      <c r="F414" s="75">
        <f t="shared" si="27"/>
        <v>0</v>
      </c>
      <c r="G414" s="75">
        <f t="shared" si="28"/>
        <v>0</v>
      </c>
    </row>
    <row r="415" spans="1:7">
      <c r="A415" s="4" t="s">
        <v>78</v>
      </c>
      <c r="B415" s="176" t="s">
        <v>321</v>
      </c>
      <c r="D415" s="74">
        <v>3</v>
      </c>
      <c r="E415" s="270"/>
      <c r="F415" s="75">
        <f t="shared" si="27"/>
        <v>0</v>
      </c>
      <c r="G415" s="75">
        <f t="shared" si="28"/>
        <v>0</v>
      </c>
    </row>
    <row r="416" spans="1:7">
      <c r="A416" s="4" t="s">
        <v>79</v>
      </c>
      <c r="B416" s="176" t="s">
        <v>321</v>
      </c>
      <c r="D416" s="74">
        <v>3</v>
      </c>
      <c r="E416" s="270"/>
      <c r="F416" s="75">
        <f t="shared" si="27"/>
        <v>0</v>
      </c>
      <c r="G416" s="75">
        <f t="shared" si="28"/>
        <v>0</v>
      </c>
    </row>
    <row r="417" spans="1:7">
      <c r="A417" s="4" t="s">
        <v>80</v>
      </c>
      <c r="B417" s="176" t="s">
        <v>321</v>
      </c>
      <c r="D417" s="74">
        <v>3</v>
      </c>
      <c r="E417" s="270"/>
      <c r="F417" s="75">
        <f t="shared" si="27"/>
        <v>0</v>
      </c>
      <c r="G417" s="75">
        <f t="shared" si="28"/>
        <v>0</v>
      </c>
    </row>
    <row r="418" spans="1:7">
      <c r="A418" s="4" t="s">
        <v>81</v>
      </c>
      <c r="B418" s="176" t="s">
        <v>321</v>
      </c>
      <c r="D418" s="74">
        <v>3</v>
      </c>
      <c r="E418" s="270"/>
      <c r="F418" s="75">
        <f t="shared" si="27"/>
        <v>0</v>
      </c>
      <c r="G418" s="75">
        <f t="shared" si="28"/>
        <v>0</v>
      </c>
    </row>
    <row r="419" spans="1:7">
      <c r="A419" s="4" t="s">
        <v>82</v>
      </c>
      <c r="B419" s="176" t="s">
        <v>321</v>
      </c>
      <c r="D419" s="74">
        <v>3</v>
      </c>
      <c r="E419" s="270"/>
      <c r="F419" s="75">
        <f t="shared" si="27"/>
        <v>0</v>
      </c>
      <c r="G419" s="75">
        <f t="shared" si="28"/>
        <v>0</v>
      </c>
    </row>
    <row r="420" spans="1:7">
      <c r="A420" s="4" t="s">
        <v>83</v>
      </c>
      <c r="B420" s="176" t="s">
        <v>321</v>
      </c>
      <c r="D420" s="74">
        <v>3</v>
      </c>
      <c r="E420" s="270"/>
      <c r="F420" s="75">
        <f t="shared" si="27"/>
        <v>0</v>
      </c>
      <c r="G420" s="75">
        <f t="shared" si="28"/>
        <v>0</v>
      </c>
    </row>
    <row r="421" spans="1:7">
      <c r="A421" s="4" t="s">
        <v>84</v>
      </c>
      <c r="B421" s="176" t="s">
        <v>321</v>
      </c>
      <c r="D421" s="74">
        <v>3</v>
      </c>
      <c r="E421" s="270"/>
      <c r="F421" s="75">
        <f t="shared" si="27"/>
        <v>0</v>
      </c>
      <c r="G421" s="75">
        <f t="shared" si="28"/>
        <v>0</v>
      </c>
    </row>
    <row r="422" spans="1:7">
      <c r="B422" s="176"/>
      <c r="E422" s="77"/>
      <c r="F422" s="75"/>
      <c r="G422" s="76"/>
    </row>
    <row r="423" spans="1:7">
      <c r="B423" s="176"/>
      <c r="E423" s="77"/>
      <c r="F423" s="75"/>
      <c r="G423" s="76"/>
    </row>
    <row r="424" spans="1:7">
      <c r="A424" s="2">
        <v>4.1100000000000003</v>
      </c>
      <c r="B424" s="284" t="s">
        <v>406</v>
      </c>
      <c r="C424" s="290"/>
      <c r="E424" s="77"/>
      <c r="F424" s="75"/>
      <c r="G424" s="76"/>
    </row>
    <row r="425" spans="1:7">
      <c r="A425" s="4" t="s">
        <v>74</v>
      </c>
      <c r="B425" s="176" t="s">
        <v>321</v>
      </c>
      <c r="D425" s="74">
        <v>3</v>
      </c>
      <c r="E425" s="270"/>
      <c r="F425" s="75">
        <f t="shared" ref="F425:F435" si="29">ROUND(C425*E425,2)</f>
        <v>0</v>
      </c>
      <c r="G425" s="75">
        <f t="shared" ref="G425:G435" si="30">ROUND(D425*E425,2)</f>
        <v>0</v>
      </c>
    </row>
    <row r="426" spans="1:7">
      <c r="A426" s="4" t="s">
        <v>75</v>
      </c>
      <c r="B426" s="176" t="s">
        <v>321</v>
      </c>
      <c r="D426" s="74">
        <v>3</v>
      </c>
      <c r="E426" s="270"/>
      <c r="F426" s="75">
        <f t="shared" si="29"/>
        <v>0</v>
      </c>
      <c r="G426" s="75">
        <f t="shared" si="30"/>
        <v>0</v>
      </c>
    </row>
    <row r="427" spans="1:7">
      <c r="A427" s="4" t="s">
        <v>76</v>
      </c>
      <c r="B427" s="176" t="s">
        <v>321</v>
      </c>
      <c r="D427" s="74">
        <v>3</v>
      </c>
      <c r="E427" s="270"/>
      <c r="F427" s="75">
        <f t="shared" si="29"/>
        <v>0</v>
      </c>
      <c r="G427" s="75">
        <f t="shared" si="30"/>
        <v>0</v>
      </c>
    </row>
    <row r="428" spans="1:7">
      <c r="A428" s="4" t="s">
        <v>77</v>
      </c>
      <c r="B428" s="176" t="s">
        <v>321</v>
      </c>
      <c r="D428" s="74">
        <v>3</v>
      </c>
      <c r="E428" s="270"/>
      <c r="F428" s="75">
        <f t="shared" si="29"/>
        <v>0</v>
      </c>
      <c r="G428" s="75">
        <f t="shared" si="30"/>
        <v>0</v>
      </c>
    </row>
    <row r="429" spans="1:7">
      <c r="A429" s="4" t="s">
        <v>78</v>
      </c>
      <c r="B429" s="176" t="s">
        <v>321</v>
      </c>
      <c r="D429" s="74">
        <v>3</v>
      </c>
      <c r="E429" s="270"/>
      <c r="F429" s="75">
        <f t="shared" si="29"/>
        <v>0</v>
      </c>
      <c r="G429" s="75">
        <f t="shared" si="30"/>
        <v>0</v>
      </c>
    </row>
    <row r="430" spans="1:7">
      <c r="A430" s="4" t="s">
        <v>79</v>
      </c>
      <c r="B430" s="176" t="s">
        <v>321</v>
      </c>
      <c r="D430" s="74">
        <v>3</v>
      </c>
      <c r="E430" s="270"/>
      <c r="F430" s="75">
        <f t="shared" si="29"/>
        <v>0</v>
      </c>
      <c r="G430" s="75">
        <f t="shared" si="30"/>
        <v>0</v>
      </c>
    </row>
    <row r="431" spans="1:7">
      <c r="A431" s="4" t="s">
        <v>80</v>
      </c>
      <c r="B431" s="176" t="s">
        <v>321</v>
      </c>
      <c r="D431" s="74">
        <v>3</v>
      </c>
      <c r="E431" s="270"/>
      <c r="F431" s="75">
        <f t="shared" si="29"/>
        <v>0</v>
      </c>
      <c r="G431" s="75">
        <f t="shared" si="30"/>
        <v>0</v>
      </c>
    </row>
    <row r="432" spans="1:7">
      <c r="A432" s="4" t="s">
        <v>81</v>
      </c>
      <c r="B432" s="176" t="s">
        <v>321</v>
      </c>
      <c r="D432" s="74">
        <v>3</v>
      </c>
      <c r="E432" s="270"/>
      <c r="F432" s="75">
        <f t="shared" si="29"/>
        <v>0</v>
      </c>
      <c r="G432" s="75">
        <f t="shared" si="30"/>
        <v>0</v>
      </c>
    </row>
    <row r="433" spans="1:7">
      <c r="A433" s="4" t="s">
        <v>82</v>
      </c>
      <c r="B433" s="176" t="s">
        <v>321</v>
      </c>
      <c r="D433" s="74">
        <v>3</v>
      </c>
      <c r="E433" s="270"/>
      <c r="F433" s="75">
        <f t="shared" si="29"/>
        <v>0</v>
      </c>
      <c r="G433" s="75">
        <f t="shared" si="30"/>
        <v>0</v>
      </c>
    </row>
    <row r="434" spans="1:7">
      <c r="A434" s="4" t="s">
        <v>83</v>
      </c>
      <c r="B434" s="176" t="s">
        <v>321</v>
      </c>
      <c r="D434" s="74">
        <v>3</v>
      </c>
      <c r="E434" s="270"/>
      <c r="F434" s="75">
        <f t="shared" si="29"/>
        <v>0</v>
      </c>
      <c r="G434" s="75">
        <f t="shared" si="30"/>
        <v>0</v>
      </c>
    </row>
    <row r="435" spans="1:7">
      <c r="A435" s="4" t="s">
        <v>84</v>
      </c>
      <c r="B435" s="176" t="s">
        <v>321</v>
      </c>
      <c r="D435" s="74">
        <v>3</v>
      </c>
      <c r="E435" s="270"/>
      <c r="F435" s="75">
        <f t="shared" si="29"/>
        <v>0</v>
      </c>
      <c r="G435" s="75">
        <f t="shared" si="30"/>
        <v>0</v>
      </c>
    </row>
    <row r="436" spans="1:7">
      <c r="B436" s="176"/>
      <c r="E436" s="77"/>
      <c r="F436" s="75"/>
      <c r="G436" s="76"/>
    </row>
    <row r="437" spans="1:7">
      <c r="B437" s="176"/>
      <c r="E437" s="77"/>
      <c r="F437" s="75"/>
      <c r="G437" s="76"/>
    </row>
    <row r="438" spans="1:7" ht="30.75" customHeight="1">
      <c r="A438" s="2">
        <v>4.12</v>
      </c>
      <c r="B438" s="284" t="s">
        <v>409</v>
      </c>
      <c r="C438" s="290"/>
      <c r="D438" s="228"/>
      <c r="E438" s="284"/>
      <c r="F438" s="284"/>
      <c r="G438" s="76"/>
    </row>
    <row r="439" spans="1:7">
      <c r="A439" s="4" t="s">
        <v>74</v>
      </c>
      <c r="B439" s="176" t="s">
        <v>321</v>
      </c>
      <c r="D439" s="74">
        <v>1</v>
      </c>
      <c r="E439" s="270"/>
      <c r="F439" s="75">
        <f t="shared" ref="F439:F449" si="31">ROUND(C439*E439,2)</f>
        <v>0</v>
      </c>
      <c r="G439" s="75">
        <f t="shared" ref="G439:G449" si="32">ROUND(D439*E439,2)</f>
        <v>0</v>
      </c>
    </row>
    <row r="440" spans="1:7">
      <c r="A440" s="4" t="s">
        <v>75</v>
      </c>
      <c r="B440" s="176" t="s">
        <v>321</v>
      </c>
      <c r="D440" s="74">
        <v>1</v>
      </c>
      <c r="E440" s="270"/>
      <c r="F440" s="75">
        <f t="shared" si="31"/>
        <v>0</v>
      </c>
      <c r="G440" s="75">
        <f t="shared" si="32"/>
        <v>0</v>
      </c>
    </row>
    <row r="441" spans="1:7">
      <c r="A441" s="4" t="s">
        <v>76</v>
      </c>
      <c r="B441" s="176" t="s">
        <v>321</v>
      </c>
      <c r="D441" s="74">
        <v>1</v>
      </c>
      <c r="E441" s="270"/>
      <c r="F441" s="75">
        <f t="shared" si="31"/>
        <v>0</v>
      </c>
      <c r="G441" s="75">
        <f t="shared" si="32"/>
        <v>0</v>
      </c>
    </row>
    <row r="442" spans="1:7">
      <c r="A442" s="4" t="s">
        <v>77</v>
      </c>
      <c r="B442" s="176" t="s">
        <v>321</v>
      </c>
      <c r="D442" s="74">
        <v>1</v>
      </c>
      <c r="E442" s="270"/>
      <c r="F442" s="75">
        <f t="shared" si="31"/>
        <v>0</v>
      </c>
      <c r="G442" s="75">
        <f t="shared" si="32"/>
        <v>0</v>
      </c>
    </row>
    <row r="443" spans="1:7">
      <c r="A443" s="4" t="s">
        <v>78</v>
      </c>
      <c r="B443" s="176" t="s">
        <v>321</v>
      </c>
      <c r="D443" s="74">
        <v>1</v>
      </c>
      <c r="E443" s="270"/>
      <c r="F443" s="75">
        <f t="shared" si="31"/>
        <v>0</v>
      </c>
      <c r="G443" s="75">
        <f t="shared" si="32"/>
        <v>0</v>
      </c>
    </row>
    <row r="444" spans="1:7">
      <c r="A444" s="4" t="s">
        <v>79</v>
      </c>
      <c r="B444" s="176" t="s">
        <v>321</v>
      </c>
      <c r="D444" s="74">
        <v>1</v>
      </c>
      <c r="E444" s="270"/>
      <c r="F444" s="75">
        <f t="shared" si="31"/>
        <v>0</v>
      </c>
      <c r="G444" s="75">
        <f t="shared" si="32"/>
        <v>0</v>
      </c>
    </row>
    <row r="445" spans="1:7">
      <c r="A445" s="4" t="s">
        <v>80</v>
      </c>
      <c r="B445" s="176" t="s">
        <v>321</v>
      </c>
      <c r="D445" s="74">
        <v>1</v>
      </c>
      <c r="E445" s="270"/>
      <c r="F445" s="75">
        <f t="shared" si="31"/>
        <v>0</v>
      </c>
      <c r="G445" s="75">
        <f t="shared" si="32"/>
        <v>0</v>
      </c>
    </row>
    <row r="446" spans="1:7">
      <c r="A446" s="4" t="s">
        <v>81</v>
      </c>
      <c r="B446" s="176" t="s">
        <v>321</v>
      </c>
      <c r="D446" s="74">
        <v>1</v>
      </c>
      <c r="E446" s="270"/>
      <c r="F446" s="75">
        <f t="shared" si="31"/>
        <v>0</v>
      </c>
      <c r="G446" s="75">
        <f t="shared" si="32"/>
        <v>0</v>
      </c>
    </row>
    <row r="447" spans="1:7">
      <c r="A447" s="4" t="s">
        <v>82</v>
      </c>
      <c r="B447" s="176" t="s">
        <v>321</v>
      </c>
      <c r="D447" s="74">
        <v>1</v>
      </c>
      <c r="E447" s="270"/>
      <c r="F447" s="75">
        <f t="shared" si="31"/>
        <v>0</v>
      </c>
      <c r="G447" s="75">
        <f t="shared" si="32"/>
        <v>0</v>
      </c>
    </row>
    <row r="448" spans="1:7">
      <c r="A448" s="4" t="s">
        <v>83</v>
      </c>
      <c r="B448" s="176" t="s">
        <v>321</v>
      </c>
      <c r="D448" s="74">
        <v>1</v>
      </c>
      <c r="E448" s="270"/>
      <c r="F448" s="75">
        <f t="shared" si="31"/>
        <v>0</v>
      </c>
      <c r="G448" s="75">
        <f t="shared" si="32"/>
        <v>0</v>
      </c>
    </row>
    <row r="449" spans="1:7">
      <c r="A449" s="4" t="s">
        <v>84</v>
      </c>
      <c r="B449" s="176" t="s">
        <v>321</v>
      </c>
      <c r="D449" s="74">
        <v>1</v>
      </c>
      <c r="E449" s="270"/>
      <c r="F449" s="75">
        <f t="shared" si="31"/>
        <v>0</v>
      </c>
      <c r="G449" s="75">
        <f t="shared" si="32"/>
        <v>0</v>
      </c>
    </row>
    <row r="450" spans="1:7">
      <c r="B450" s="176"/>
      <c r="E450" s="77"/>
      <c r="F450" s="75"/>
      <c r="G450" s="75"/>
    </row>
    <row r="451" spans="1:7">
      <c r="B451" s="176"/>
      <c r="E451" s="77"/>
      <c r="F451" s="75"/>
      <c r="G451" s="75"/>
    </row>
    <row r="452" spans="1:7" ht="65.25" customHeight="1">
      <c r="A452" s="2">
        <v>4.13</v>
      </c>
      <c r="B452" s="284" t="s">
        <v>410</v>
      </c>
      <c r="C452" s="290"/>
      <c r="D452" s="228"/>
      <c r="E452" s="284"/>
      <c r="F452" s="284"/>
      <c r="G452" s="76"/>
    </row>
    <row r="453" spans="1:7">
      <c r="A453" s="4" t="s">
        <v>74</v>
      </c>
      <c r="B453" s="176" t="s">
        <v>321</v>
      </c>
      <c r="C453" s="74">
        <v>1</v>
      </c>
      <c r="E453" s="270"/>
      <c r="F453" s="75">
        <f t="shared" ref="F453:F463" si="33">ROUND(C453*E453,2)</f>
        <v>0</v>
      </c>
      <c r="G453" s="75">
        <f t="shared" ref="G453:G463" si="34">ROUND(D453*E453,2)</f>
        <v>0</v>
      </c>
    </row>
    <row r="454" spans="1:7">
      <c r="A454" s="4" t="s">
        <v>75</v>
      </c>
      <c r="B454" s="176" t="s">
        <v>321</v>
      </c>
      <c r="C454" s="74">
        <v>1</v>
      </c>
      <c r="E454" s="270"/>
      <c r="F454" s="75">
        <f t="shared" si="33"/>
        <v>0</v>
      </c>
      <c r="G454" s="75">
        <f t="shared" si="34"/>
        <v>0</v>
      </c>
    </row>
    <row r="455" spans="1:7">
      <c r="A455" s="4" t="s">
        <v>76</v>
      </c>
      <c r="B455" s="176" t="s">
        <v>321</v>
      </c>
      <c r="C455" s="74">
        <v>1</v>
      </c>
      <c r="E455" s="270"/>
      <c r="F455" s="75">
        <f t="shared" si="33"/>
        <v>0</v>
      </c>
      <c r="G455" s="75">
        <f t="shared" si="34"/>
        <v>0</v>
      </c>
    </row>
    <row r="456" spans="1:7">
      <c r="A456" s="4" t="s">
        <v>77</v>
      </c>
      <c r="B456" s="176" t="s">
        <v>321</v>
      </c>
      <c r="C456" s="74">
        <v>1</v>
      </c>
      <c r="E456" s="270"/>
      <c r="F456" s="75">
        <f t="shared" si="33"/>
        <v>0</v>
      </c>
      <c r="G456" s="75">
        <f t="shared" si="34"/>
        <v>0</v>
      </c>
    </row>
    <row r="457" spans="1:7">
      <c r="A457" s="4" t="s">
        <v>78</v>
      </c>
      <c r="B457" s="176" t="s">
        <v>321</v>
      </c>
      <c r="C457" s="74">
        <v>1</v>
      </c>
      <c r="E457" s="270"/>
      <c r="F457" s="75">
        <f t="shared" si="33"/>
        <v>0</v>
      </c>
      <c r="G457" s="75">
        <f t="shared" si="34"/>
        <v>0</v>
      </c>
    </row>
    <row r="458" spans="1:7">
      <c r="A458" s="4" t="s">
        <v>79</v>
      </c>
      <c r="B458" s="176" t="s">
        <v>321</v>
      </c>
      <c r="C458" s="74">
        <v>1</v>
      </c>
      <c r="E458" s="270"/>
      <c r="F458" s="75">
        <f t="shared" si="33"/>
        <v>0</v>
      </c>
      <c r="G458" s="75">
        <f t="shared" si="34"/>
        <v>0</v>
      </c>
    </row>
    <row r="459" spans="1:7">
      <c r="A459" s="4" t="s">
        <v>80</v>
      </c>
      <c r="B459" s="176" t="s">
        <v>321</v>
      </c>
      <c r="C459" s="74">
        <v>1</v>
      </c>
      <c r="E459" s="270"/>
      <c r="F459" s="75">
        <f t="shared" si="33"/>
        <v>0</v>
      </c>
      <c r="G459" s="75">
        <f t="shared" si="34"/>
        <v>0</v>
      </c>
    </row>
    <row r="460" spans="1:7">
      <c r="A460" s="4" t="s">
        <v>81</v>
      </c>
      <c r="B460" s="176" t="s">
        <v>321</v>
      </c>
      <c r="C460" s="74">
        <v>1</v>
      </c>
      <c r="E460" s="270"/>
      <c r="F460" s="75">
        <f t="shared" si="33"/>
        <v>0</v>
      </c>
      <c r="G460" s="75">
        <f t="shared" si="34"/>
        <v>0</v>
      </c>
    </row>
    <row r="461" spans="1:7">
      <c r="A461" s="4" t="s">
        <v>82</v>
      </c>
      <c r="B461" s="176" t="s">
        <v>321</v>
      </c>
      <c r="C461" s="74">
        <v>1</v>
      </c>
      <c r="E461" s="270"/>
      <c r="F461" s="75">
        <f t="shared" si="33"/>
        <v>0</v>
      </c>
      <c r="G461" s="75">
        <f t="shared" si="34"/>
        <v>0</v>
      </c>
    </row>
    <row r="462" spans="1:7">
      <c r="A462" s="4" t="s">
        <v>83</v>
      </c>
      <c r="B462" s="176" t="s">
        <v>321</v>
      </c>
      <c r="C462" s="74">
        <v>1</v>
      </c>
      <c r="E462" s="270"/>
      <c r="F462" s="75">
        <f t="shared" si="33"/>
        <v>0</v>
      </c>
      <c r="G462" s="75">
        <f t="shared" si="34"/>
        <v>0</v>
      </c>
    </row>
    <row r="463" spans="1:7">
      <c r="A463" s="4" t="s">
        <v>84</v>
      </c>
      <c r="B463" s="176" t="s">
        <v>321</v>
      </c>
      <c r="C463" s="74">
        <v>1</v>
      </c>
      <c r="E463" s="270"/>
      <c r="F463" s="75">
        <f t="shared" si="33"/>
        <v>0</v>
      </c>
      <c r="G463" s="75">
        <f t="shared" si="34"/>
        <v>0</v>
      </c>
    </row>
    <row r="464" spans="1:7">
      <c r="B464" s="176"/>
      <c r="E464" s="77"/>
      <c r="F464" s="75"/>
      <c r="G464" s="76"/>
    </row>
    <row r="465" spans="1:7">
      <c r="B465" s="176"/>
      <c r="E465" s="77"/>
      <c r="F465" s="75"/>
      <c r="G465" s="76"/>
    </row>
    <row r="466" spans="1:7">
      <c r="A466" s="2">
        <v>4.1399999999999997</v>
      </c>
      <c r="B466" s="284" t="s">
        <v>407</v>
      </c>
      <c r="C466" s="290"/>
      <c r="E466" s="77"/>
      <c r="F466" s="75"/>
      <c r="G466" s="76"/>
    </row>
    <row r="467" spans="1:7">
      <c r="B467" s="227" t="s">
        <v>1</v>
      </c>
      <c r="D467" s="74">
        <v>1</v>
      </c>
      <c r="E467" s="270"/>
      <c r="F467" s="75">
        <f>ROUND(C467*E467,2)</f>
        <v>0</v>
      </c>
      <c r="G467" s="75">
        <f>ROUND(D467*E467,2)</f>
        <v>0</v>
      </c>
    </row>
    <row r="468" spans="1:7">
      <c r="B468" s="227"/>
      <c r="E468" s="77"/>
      <c r="F468" s="75"/>
      <c r="G468" s="76"/>
    </row>
    <row r="469" spans="1:7">
      <c r="B469" s="227"/>
      <c r="E469" s="77"/>
      <c r="F469" s="75"/>
      <c r="G469" s="76"/>
    </row>
    <row r="470" spans="1:7" ht="28.5" customHeight="1">
      <c r="A470" s="2">
        <v>4.1500000000000004</v>
      </c>
      <c r="B470" s="284" t="s">
        <v>408</v>
      </c>
      <c r="C470" s="290"/>
      <c r="E470" s="77"/>
      <c r="F470" s="75"/>
      <c r="G470" s="76"/>
    </row>
    <row r="471" spans="1:7">
      <c r="B471" s="227" t="s">
        <v>1</v>
      </c>
      <c r="D471" s="74">
        <v>1</v>
      </c>
      <c r="E471" s="270"/>
      <c r="F471" s="75">
        <f>ROUND(C471*E471,2)</f>
        <v>0</v>
      </c>
      <c r="G471" s="75">
        <f>ROUND(D471*E471,2)</f>
        <v>0</v>
      </c>
    </row>
    <row r="472" spans="1:7">
      <c r="B472" s="176"/>
      <c r="E472" s="77"/>
      <c r="F472" s="75"/>
      <c r="G472" s="76"/>
    </row>
    <row r="473" spans="1:7" ht="15.75" thickBot="1">
      <c r="B473" s="68" t="s">
        <v>411</v>
      </c>
      <c r="C473" s="10"/>
      <c r="D473" s="10"/>
      <c r="E473" s="12"/>
      <c r="F473" s="181">
        <f>SUM(F264:F472)</f>
        <v>0</v>
      </c>
      <c r="G473" s="181">
        <f>SUM(G264:G472)</f>
        <v>0</v>
      </c>
    </row>
    <row r="474" spans="1:7" ht="15" customHeight="1" thickTop="1">
      <c r="E474" s="77"/>
      <c r="F474" s="76"/>
      <c r="G474" s="76"/>
    </row>
    <row r="475" spans="1:7" ht="18" customHeight="1" thickBot="1">
      <c r="A475" s="177"/>
      <c r="B475" s="178" t="s">
        <v>304</v>
      </c>
      <c r="C475" s="179"/>
      <c r="D475" s="179"/>
      <c r="E475" s="180"/>
      <c r="F475" s="182">
        <f>F18+F105+F261+F473</f>
        <v>0</v>
      </c>
      <c r="G475" s="182">
        <f>G18+G105+G261+G473</f>
        <v>0</v>
      </c>
    </row>
    <row r="476" spans="1:7" ht="15.75" thickTop="1">
      <c r="E476" s="77"/>
      <c r="F476" s="76"/>
      <c r="G476" s="76"/>
    </row>
    <row r="477" spans="1:7">
      <c r="E477" s="77"/>
      <c r="F477" s="76"/>
      <c r="G477" s="76"/>
    </row>
    <row r="478" spans="1:7">
      <c r="E478" s="77"/>
      <c r="F478" s="76"/>
      <c r="G478" s="76"/>
    </row>
    <row r="479" spans="1:7">
      <c r="E479" s="77"/>
      <c r="F479" s="76"/>
      <c r="G479" s="76"/>
    </row>
    <row r="480" spans="1:7">
      <c r="E480" s="77"/>
      <c r="F480" s="76"/>
      <c r="G480" s="76"/>
    </row>
    <row r="481" spans="5:7">
      <c r="E481" s="77"/>
      <c r="F481" s="76"/>
      <c r="G481" s="76"/>
    </row>
    <row r="482" spans="5:7">
      <c r="E482" s="77"/>
      <c r="F482" s="76"/>
      <c r="G482" s="76"/>
    </row>
    <row r="483" spans="5:7">
      <c r="E483" s="77"/>
      <c r="F483" s="76"/>
      <c r="G483" s="76"/>
    </row>
    <row r="484" spans="5:7">
      <c r="E484" s="77"/>
      <c r="F484" s="76"/>
      <c r="G484" s="76"/>
    </row>
    <row r="485" spans="5:7">
      <c r="E485" s="77"/>
      <c r="F485" s="76"/>
      <c r="G485" s="76"/>
    </row>
    <row r="486" spans="5:7">
      <c r="E486" s="77"/>
      <c r="F486" s="76"/>
      <c r="G486" s="76"/>
    </row>
    <row r="487" spans="5:7">
      <c r="E487" s="77"/>
      <c r="F487" s="76"/>
      <c r="G487" s="76"/>
    </row>
    <row r="488" spans="5:7">
      <c r="E488" s="77"/>
      <c r="F488" s="76"/>
      <c r="G488" s="76"/>
    </row>
    <row r="489" spans="5:7">
      <c r="E489" s="77"/>
      <c r="F489" s="76"/>
      <c r="G489" s="76"/>
    </row>
    <row r="490" spans="5:7">
      <c r="E490" s="77"/>
      <c r="F490" s="76"/>
      <c r="G490" s="76"/>
    </row>
    <row r="491" spans="5:7">
      <c r="E491" s="77"/>
      <c r="F491" s="76"/>
      <c r="G491" s="76"/>
    </row>
    <row r="492" spans="5:7">
      <c r="E492" s="77"/>
      <c r="F492" s="76"/>
      <c r="G492" s="76"/>
    </row>
    <row r="493" spans="5:7">
      <c r="E493" s="77"/>
      <c r="F493" s="76"/>
      <c r="G493" s="76"/>
    </row>
    <row r="494" spans="5:7">
      <c r="E494" s="77"/>
      <c r="F494" s="76"/>
      <c r="G494" s="76"/>
    </row>
    <row r="495" spans="5:7">
      <c r="E495" s="77"/>
      <c r="F495" s="76"/>
      <c r="G495" s="76"/>
    </row>
    <row r="496" spans="5:7">
      <c r="E496" s="77"/>
      <c r="F496" s="76"/>
      <c r="G496" s="76"/>
    </row>
    <row r="497" spans="5:7">
      <c r="E497" s="77"/>
      <c r="F497" s="76"/>
      <c r="G497" s="76"/>
    </row>
    <row r="498" spans="5:7">
      <c r="E498" s="77"/>
      <c r="F498" s="76"/>
      <c r="G498" s="76"/>
    </row>
    <row r="499" spans="5:7">
      <c r="E499" s="77"/>
      <c r="F499" s="76"/>
      <c r="G499" s="76"/>
    </row>
    <row r="500" spans="5:7">
      <c r="E500" s="77"/>
      <c r="F500" s="76"/>
      <c r="G500" s="76"/>
    </row>
    <row r="501" spans="5:7">
      <c r="E501" s="77"/>
      <c r="F501" s="76"/>
      <c r="G501" s="76"/>
    </row>
    <row r="502" spans="5:7">
      <c r="E502" s="77"/>
      <c r="F502" s="76"/>
      <c r="G502" s="76"/>
    </row>
    <row r="503" spans="5:7">
      <c r="E503" s="77"/>
      <c r="F503" s="76"/>
      <c r="G503" s="76"/>
    </row>
    <row r="504" spans="5:7">
      <c r="E504" s="77"/>
      <c r="F504" s="76"/>
      <c r="G504" s="76"/>
    </row>
    <row r="505" spans="5:7">
      <c r="E505" s="77"/>
      <c r="F505" s="76"/>
      <c r="G505" s="76"/>
    </row>
    <row r="506" spans="5:7">
      <c r="E506" s="77"/>
      <c r="F506" s="76"/>
      <c r="G506" s="76"/>
    </row>
    <row r="507" spans="5:7">
      <c r="E507" s="77"/>
      <c r="F507" s="76"/>
      <c r="G507" s="76"/>
    </row>
    <row r="508" spans="5:7">
      <c r="E508" s="77"/>
      <c r="F508" s="76"/>
      <c r="G508" s="76"/>
    </row>
    <row r="509" spans="5:7">
      <c r="E509" s="77"/>
      <c r="F509" s="76"/>
      <c r="G509" s="76"/>
    </row>
    <row r="510" spans="5:7">
      <c r="E510" s="77"/>
      <c r="F510" s="76"/>
      <c r="G510" s="76"/>
    </row>
    <row r="511" spans="5:7">
      <c r="E511" s="77"/>
      <c r="F511" s="76"/>
      <c r="G511" s="76"/>
    </row>
    <row r="512" spans="5:7">
      <c r="E512" s="77"/>
      <c r="F512" s="76"/>
      <c r="G512" s="76"/>
    </row>
    <row r="513" spans="5:7">
      <c r="E513" s="77"/>
      <c r="F513" s="76"/>
      <c r="G513" s="76"/>
    </row>
    <row r="514" spans="5:7">
      <c r="E514" s="77"/>
      <c r="F514" s="76"/>
      <c r="G514" s="76"/>
    </row>
    <row r="515" spans="5:7">
      <c r="E515" s="77"/>
      <c r="F515" s="76"/>
      <c r="G515" s="76"/>
    </row>
    <row r="516" spans="5:7">
      <c r="E516" s="77"/>
      <c r="F516" s="76"/>
      <c r="G516" s="76"/>
    </row>
    <row r="517" spans="5:7">
      <c r="E517" s="77"/>
      <c r="F517" s="76"/>
      <c r="G517" s="76"/>
    </row>
    <row r="518" spans="5:7">
      <c r="E518" s="77"/>
      <c r="F518" s="76"/>
      <c r="G518" s="76"/>
    </row>
    <row r="519" spans="5:7">
      <c r="E519" s="77"/>
      <c r="F519" s="76"/>
      <c r="G519" s="76"/>
    </row>
    <row r="520" spans="5:7">
      <c r="E520" s="77"/>
      <c r="F520" s="76"/>
      <c r="G520" s="76"/>
    </row>
    <row r="521" spans="5:7">
      <c r="E521" s="77"/>
      <c r="F521" s="76"/>
      <c r="G521" s="76"/>
    </row>
    <row r="522" spans="5:7">
      <c r="E522" s="77"/>
      <c r="F522" s="76"/>
      <c r="G522" s="76"/>
    </row>
    <row r="523" spans="5:7">
      <c r="E523" s="77"/>
      <c r="F523" s="76"/>
      <c r="G523" s="76"/>
    </row>
    <row r="524" spans="5:7">
      <c r="E524" s="77"/>
      <c r="F524" s="76"/>
      <c r="G524" s="76"/>
    </row>
    <row r="525" spans="5:7">
      <c r="E525" s="77"/>
      <c r="F525" s="76"/>
      <c r="G525" s="76"/>
    </row>
    <row r="526" spans="5:7">
      <c r="E526" s="77"/>
      <c r="F526" s="76"/>
      <c r="G526" s="76"/>
    </row>
    <row r="527" spans="5:7">
      <c r="E527" s="77"/>
      <c r="F527" s="76"/>
      <c r="G527" s="76"/>
    </row>
    <row r="528" spans="5:7">
      <c r="E528" s="77"/>
      <c r="F528" s="76"/>
      <c r="G528" s="76"/>
    </row>
    <row r="529" spans="5:7">
      <c r="E529" s="77"/>
      <c r="F529" s="76"/>
      <c r="G529" s="76"/>
    </row>
    <row r="530" spans="5:7">
      <c r="E530" s="77"/>
      <c r="F530" s="76"/>
      <c r="G530" s="76"/>
    </row>
    <row r="531" spans="5:7">
      <c r="E531" s="77"/>
      <c r="F531" s="76"/>
      <c r="G531" s="76"/>
    </row>
    <row r="532" spans="5:7">
      <c r="E532" s="77"/>
      <c r="F532" s="76"/>
      <c r="G532" s="76"/>
    </row>
    <row r="533" spans="5:7">
      <c r="E533" s="77"/>
      <c r="F533" s="76"/>
      <c r="G533" s="76"/>
    </row>
    <row r="534" spans="5:7">
      <c r="E534" s="77"/>
      <c r="F534" s="76"/>
      <c r="G534" s="76"/>
    </row>
    <row r="535" spans="5:7">
      <c r="E535" s="77"/>
      <c r="F535" s="76"/>
      <c r="G535" s="76"/>
    </row>
    <row r="536" spans="5:7">
      <c r="E536" s="77"/>
      <c r="F536" s="76"/>
      <c r="G536" s="76"/>
    </row>
    <row r="537" spans="5:7">
      <c r="E537" s="77"/>
      <c r="F537" s="76"/>
      <c r="G537" s="76"/>
    </row>
    <row r="538" spans="5:7">
      <c r="E538" s="77"/>
      <c r="F538" s="76"/>
      <c r="G538" s="76"/>
    </row>
    <row r="539" spans="5:7">
      <c r="E539" s="77"/>
      <c r="F539" s="76"/>
      <c r="G539" s="76"/>
    </row>
    <row r="540" spans="5:7">
      <c r="E540" s="77"/>
      <c r="F540" s="76"/>
      <c r="G540" s="76"/>
    </row>
    <row r="541" spans="5:7">
      <c r="E541" s="77"/>
      <c r="F541" s="76"/>
      <c r="G541" s="76"/>
    </row>
    <row r="542" spans="5:7">
      <c r="E542" s="77"/>
      <c r="F542" s="76"/>
      <c r="G542" s="76"/>
    </row>
  </sheetData>
  <mergeCells count="57">
    <mergeCell ref="B466:C466"/>
    <mergeCell ref="B470:C470"/>
    <mergeCell ref="B438:C438"/>
    <mergeCell ref="E438:F438"/>
    <mergeCell ref="B452:C452"/>
    <mergeCell ref="E452:F452"/>
    <mergeCell ref="B392:C392"/>
    <mergeCell ref="B410:C410"/>
    <mergeCell ref="B424:C424"/>
    <mergeCell ref="B96:C96"/>
    <mergeCell ref="B99:C99"/>
    <mergeCell ref="B396:C396"/>
    <mergeCell ref="B367:C367"/>
    <mergeCell ref="B341:C341"/>
    <mergeCell ref="B353:C353"/>
    <mergeCell ref="B260:C260"/>
    <mergeCell ref="B150:C150"/>
    <mergeCell ref="B164:C164"/>
    <mergeCell ref="B178:C178"/>
    <mergeCell ref="B192:C192"/>
    <mergeCell ref="B206:C206"/>
    <mergeCell ref="B220:C220"/>
    <mergeCell ref="B102:C102"/>
    <mergeCell ref="E264:F264"/>
    <mergeCell ref="B281:C281"/>
    <mergeCell ref="B293:C293"/>
    <mergeCell ref="B327:C327"/>
    <mergeCell ref="B264:C264"/>
    <mergeCell ref="B59:C59"/>
    <mergeCell ref="B60:C60"/>
    <mergeCell ref="B64:C64"/>
    <mergeCell ref="B234:C234"/>
    <mergeCell ref="B248:C248"/>
    <mergeCell ref="B76:C76"/>
    <mergeCell ref="B80:C80"/>
    <mergeCell ref="B122:C122"/>
    <mergeCell ref="B136:C136"/>
    <mergeCell ref="B135:C135"/>
    <mergeCell ref="B68:C68"/>
    <mergeCell ref="B72:C72"/>
    <mergeCell ref="B84:C84"/>
    <mergeCell ref="B88:C88"/>
    <mergeCell ref="B92:C92"/>
    <mergeCell ref="B108:C108"/>
    <mergeCell ref="G9:H9"/>
    <mergeCell ref="B13:C13"/>
    <mergeCell ref="G13:H13"/>
    <mergeCell ref="G41:H41"/>
    <mergeCell ref="B56:C56"/>
    <mergeCell ref="B41:C41"/>
    <mergeCell ref="B23:C23"/>
    <mergeCell ref="B37:C37"/>
    <mergeCell ref="B45:C45"/>
    <mergeCell ref="B49:C49"/>
    <mergeCell ref="A1:F1"/>
    <mergeCell ref="A2:F2"/>
    <mergeCell ref="B9:C9"/>
  </mergeCells>
  <conditionalFormatting sqref="F21:F22 G21:G40 F10:G12 F1:G8 F35:F40 F16:G20 F42:G101 F104:G1048576">
    <cfRule type="cellIs" dxfId="71" priority="45" stopIfTrue="1" operator="equal">
      <formula>0</formula>
    </cfRule>
  </conditionalFormatting>
  <conditionalFormatting sqref="F102:G103">
    <cfRule type="cellIs" dxfId="70" priority="1" stopIfTrue="1" operator="equal">
      <formula>0</formula>
    </cfRule>
  </conditionalFormatting>
  <pageMargins left="0.98425196850393704" right="0.19685039370078741" top="0.78740157480314965" bottom="0.39370078740157483" header="0.39370078740157483" footer="0.27559055118110237"/>
  <pageSetup paperSize="9" orientation="landscape" r:id="rId1"/>
  <headerFooter alignWithMargins="0">
    <oddFooter>&amp;L&amp;"Arial CE,Običajno"&amp;10      &amp;F&amp;R&amp;"Arial CE,Običajno"&amp;10&amp;A stran &amp;P/&amp;N</oddFooter>
  </headerFooter>
  <rowBreaks count="6" manualBreakCount="6">
    <brk id="20" max="6" man="1"/>
    <brk id="63" max="6" man="1"/>
    <brk id="105" max="6" man="1"/>
    <brk id="261" max="6" man="1"/>
    <brk id="409" max="6" man="1"/>
    <brk id="43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1"/>
  <sheetViews>
    <sheetView view="pageBreakPreview" zoomScale="77" zoomScaleNormal="115" zoomScaleSheetLayoutView="77" workbookViewId="0">
      <pane ySplit="4" topLeftCell="A188" activePane="bottomLeft" state="frozen"/>
      <selection pane="bottomLeft" activeCell="P215" sqref="P215"/>
    </sheetView>
  </sheetViews>
  <sheetFormatPr defaultRowHeight="15"/>
  <cols>
    <col min="1" max="1" width="10.7109375" style="2" customWidth="1"/>
    <col min="2" max="2" width="38.7109375" style="155" customWidth="1"/>
    <col min="3" max="3" width="15.7109375" style="74" customWidth="1"/>
    <col min="4" max="4" width="15.85546875" style="90" customWidth="1"/>
    <col min="5" max="5" width="11.85546875" style="95" customWidth="1"/>
    <col min="6" max="6" width="15.7109375" style="95" customWidth="1"/>
    <col min="7" max="7" width="16.42578125" style="96" customWidth="1"/>
    <col min="8" max="8" width="2.85546875" style="56" customWidth="1"/>
    <col min="9" max="9" width="11" style="143" bestFit="1" customWidth="1"/>
    <col min="10" max="10" width="14" style="146" bestFit="1" customWidth="1"/>
    <col min="11" max="11" width="11" style="143" bestFit="1" customWidth="1"/>
    <col min="12" max="14" width="9.85546875" style="56" bestFit="1" customWidth="1"/>
    <col min="15" max="16384" width="9.140625" style="56"/>
  </cols>
  <sheetData>
    <row r="1" spans="1:11" s="55" customFormat="1" ht="14.25" customHeight="1">
      <c r="A1" s="292" t="s">
        <v>20</v>
      </c>
      <c r="B1" s="293"/>
      <c r="C1" s="293"/>
      <c r="D1" s="293"/>
      <c r="E1" s="293"/>
      <c r="F1" s="294"/>
      <c r="G1" s="94"/>
      <c r="H1" s="54"/>
      <c r="I1" s="144"/>
      <c r="J1" s="145"/>
      <c r="K1" s="144"/>
    </row>
    <row r="2" spans="1:11" s="55" customFormat="1" ht="7.5" customHeight="1">
      <c r="A2" s="295" t="s">
        <v>21</v>
      </c>
      <c r="B2" s="296"/>
      <c r="C2" s="296"/>
      <c r="D2" s="296"/>
      <c r="E2" s="296"/>
      <c r="F2" s="297"/>
      <c r="G2" s="94"/>
      <c r="H2" s="54"/>
      <c r="I2" s="144"/>
      <c r="J2" s="145"/>
      <c r="K2" s="144"/>
    </row>
    <row r="3" spans="1:11" ht="9.75" customHeight="1">
      <c r="A3" s="136" t="s">
        <v>22</v>
      </c>
      <c r="B3" s="125"/>
    </row>
    <row r="4" spans="1:11" s="85" customFormat="1" ht="38.25">
      <c r="A4" s="83" t="s">
        <v>14</v>
      </c>
      <c r="B4" s="84" t="s">
        <v>15</v>
      </c>
      <c r="C4" s="82" t="s">
        <v>51</v>
      </c>
      <c r="D4" s="97" t="s">
        <v>52</v>
      </c>
      <c r="E4" s="86" t="s">
        <v>16</v>
      </c>
      <c r="F4" s="87" t="s">
        <v>49</v>
      </c>
      <c r="G4" s="98" t="s">
        <v>50</v>
      </c>
      <c r="I4" s="147"/>
      <c r="J4" s="148"/>
      <c r="K4" s="147"/>
    </row>
    <row r="5" spans="1:11" ht="8.25" customHeight="1">
      <c r="B5" s="5"/>
      <c r="C5" s="9"/>
      <c r="D5" s="99"/>
      <c r="E5" s="100"/>
      <c r="F5" s="100"/>
      <c r="G5" s="101"/>
    </row>
    <row r="6" spans="1:11" ht="21" customHeight="1">
      <c r="A6" s="247" t="s">
        <v>430</v>
      </c>
      <c r="B6" s="248" t="s">
        <v>428</v>
      </c>
      <c r="C6" s="9"/>
      <c r="D6" s="99"/>
      <c r="E6" s="100"/>
      <c r="F6" s="100"/>
      <c r="G6" s="101"/>
    </row>
    <row r="7" spans="1:11">
      <c r="A7" s="2" t="s">
        <v>5</v>
      </c>
      <c r="B7" s="158" t="s">
        <v>2</v>
      </c>
      <c r="E7" s="75"/>
      <c r="F7" s="75"/>
      <c r="G7" s="89"/>
    </row>
    <row r="8" spans="1:11" ht="187.5" customHeight="1">
      <c r="B8" s="284" t="s">
        <v>0</v>
      </c>
      <c r="C8" s="290"/>
      <c r="D8" s="92"/>
      <c r="E8" s="75"/>
      <c r="F8" s="75"/>
      <c r="G8" s="89"/>
    </row>
    <row r="9" spans="1:11" ht="51" customHeight="1">
      <c r="A9" s="2">
        <v>1.01</v>
      </c>
      <c r="B9" s="275" t="s">
        <v>109</v>
      </c>
      <c r="C9" s="276"/>
      <c r="D9" s="88"/>
      <c r="E9" s="75"/>
      <c r="F9" s="75"/>
      <c r="G9" s="89"/>
    </row>
    <row r="10" spans="1:11">
      <c r="A10" s="2" t="s">
        <v>73</v>
      </c>
      <c r="B10" s="155" t="s">
        <v>1</v>
      </c>
      <c r="C10" s="74">
        <v>0</v>
      </c>
      <c r="D10" s="90">
        <v>1</v>
      </c>
      <c r="E10" s="268"/>
      <c r="F10" s="75">
        <f>ROUND(C10*E10,2)</f>
        <v>0</v>
      </c>
      <c r="G10" s="89">
        <f>ROUND(D10*E10,2)</f>
        <v>0</v>
      </c>
    </row>
    <row r="11" spans="1:11">
      <c r="E11" s="102"/>
      <c r="F11" s="75"/>
      <c r="G11" s="89"/>
    </row>
    <row r="12" spans="1:11">
      <c r="E12" s="75"/>
      <c r="F12" s="75">
        <f>ROUND(C12*E12,2)</f>
        <v>0</v>
      </c>
      <c r="G12" s="89">
        <f>ROUND(E12*F12,2)</f>
        <v>0</v>
      </c>
    </row>
    <row r="13" spans="1:11" ht="36.75" customHeight="1">
      <c r="A13" s="2">
        <f>A9+0.01</f>
        <v>1.02</v>
      </c>
      <c r="B13" s="275" t="s">
        <v>108</v>
      </c>
      <c r="C13" s="276"/>
      <c r="D13" s="88"/>
      <c r="E13" s="75"/>
      <c r="F13" s="75"/>
      <c r="G13" s="89"/>
    </row>
    <row r="14" spans="1:11" ht="16.5">
      <c r="A14" s="2" t="s">
        <v>73</v>
      </c>
      <c r="B14" s="155" t="s">
        <v>103</v>
      </c>
      <c r="C14" s="74">
        <v>0</v>
      </c>
      <c r="D14" s="90">
        <v>35</v>
      </c>
      <c r="E14" s="268"/>
      <c r="F14" s="75">
        <f>ROUND(C14*E14,2)</f>
        <v>0</v>
      </c>
      <c r="G14" s="89">
        <f>ROUND(D14*E14,2)</f>
        <v>0</v>
      </c>
    </row>
    <row r="15" spans="1:11">
      <c r="E15" s="102"/>
      <c r="F15" s="75"/>
      <c r="G15" s="89"/>
    </row>
    <row r="16" spans="1:11">
      <c r="E16" s="75"/>
      <c r="F16" s="75">
        <f>ROUND(C16*E16,2)</f>
        <v>0</v>
      </c>
      <c r="G16" s="89">
        <f>ROUND(E16*F16,2)</f>
        <v>0</v>
      </c>
    </row>
    <row r="17" spans="1:11" ht="36.75" customHeight="1">
      <c r="A17" s="2">
        <f>A13+0.01</f>
        <v>1.03</v>
      </c>
      <c r="B17" s="275" t="s">
        <v>110</v>
      </c>
      <c r="C17" s="276"/>
      <c r="D17" s="88"/>
      <c r="E17" s="75"/>
      <c r="F17" s="75"/>
      <c r="G17" s="89"/>
    </row>
    <row r="18" spans="1:11">
      <c r="A18" s="2" t="s">
        <v>73</v>
      </c>
      <c r="B18" s="155" t="s">
        <v>19</v>
      </c>
      <c r="C18" s="74">
        <v>0</v>
      </c>
      <c r="D18" s="90">
        <v>8</v>
      </c>
      <c r="E18" s="268"/>
      <c r="F18" s="75">
        <f>ROUND(C18*E18,2)</f>
        <v>0</v>
      </c>
      <c r="G18" s="89">
        <f>ROUND(D18*E18,2)</f>
        <v>0</v>
      </c>
    </row>
    <row r="19" spans="1:11">
      <c r="E19" s="102"/>
      <c r="F19" s="75"/>
      <c r="G19" s="89"/>
    </row>
    <row r="20" spans="1:11">
      <c r="E20" s="75"/>
      <c r="F20" s="75">
        <f>ROUND(C20*E20,2)</f>
        <v>0</v>
      </c>
      <c r="G20" s="89">
        <f>ROUND(E20*F20,2)</f>
        <v>0</v>
      </c>
    </row>
    <row r="21" spans="1:11" ht="29.25" customHeight="1">
      <c r="A21" s="2">
        <f>A17+0.01</f>
        <v>1.04</v>
      </c>
      <c r="B21" s="291" t="s">
        <v>102</v>
      </c>
      <c r="C21" s="276"/>
      <c r="D21" s="88"/>
      <c r="E21" s="75"/>
      <c r="F21" s="75"/>
      <c r="G21" s="89"/>
    </row>
    <row r="22" spans="1:11" ht="14.25" customHeight="1">
      <c r="A22" s="2" t="s">
        <v>73</v>
      </c>
      <c r="B22" s="155" t="s">
        <v>103</v>
      </c>
      <c r="C22" s="74">
        <v>0</v>
      </c>
      <c r="D22" s="90">
        <v>50</v>
      </c>
      <c r="E22" s="268"/>
      <c r="F22" s="75">
        <f>ROUND(C22*E22,2)</f>
        <v>0</v>
      </c>
      <c r="G22" s="89">
        <f>ROUND(D22*E22,2)</f>
        <v>0</v>
      </c>
    </row>
    <row r="23" spans="1:11" ht="14.25" customHeight="1">
      <c r="E23" s="102"/>
      <c r="F23" s="75"/>
      <c r="G23" s="89"/>
    </row>
    <row r="24" spans="1:11">
      <c r="E24" s="75"/>
      <c r="F24" s="75">
        <f>ROUND(C24*E24,2)</f>
        <v>0</v>
      </c>
      <c r="G24" s="89">
        <f>ROUND(E24*F24,2)</f>
        <v>0</v>
      </c>
    </row>
    <row r="25" spans="1:11" ht="20.25" customHeight="1">
      <c r="A25" s="2">
        <f>A21+0.01</f>
        <v>1.05</v>
      </c>
      <c r="B25" s="291" t="s">
        <v>104</v>
      </c>
      <c r="C25" s="276"/>
      <c r="D25" s="88"/>
      <c r="E25" s="75"/>
      <c r="F25" s="75"/>
      <c r="G25" s="89"/>
    </row>
    <row r="26" spans="1:11" ht="14.25" customHeight="1">
      <c r="A26" s="2" t="s">
        <v>73</v>
      </c>
      <c r="B26" s="155" t="s">
        <v>96</v>
      </c>
      <c r="C26" s="74">
        <v>0</v>
      </c>
      <c r="D26" s="90">
        <v>22</v>
      </c>
      <c r="E26" s="268"/>
      <c r="F26" s="75">
        <f>ROUND(C26*E26,2)</f>
        <v>0</v>
      </c>
      <c r="G26" s="89">
        <f>ROUND(D26*E26,2)</f>
        <v>0</v>
      </c>
    </row>
    <row r="27" spans="1:11">
      <c r="E27" s="102"/>
      <c r="F27" s="75"/>
      <c r="G27" s="89"/>
    </row>
    <row r="28" spans="1:11">
      <c r="E28" s="75"/>
      <c r="F28" s="75">
        <f>ROUND(C28*E28,2)</f>
        <v>0</v>
      </c>
      <c r="G28" s="89">
        <f>ROUND(E28*F28,2)</f>
        <v>0</v>
      </c>
    </row>
    <row r="29" spans="1:11" s="78" customFormat="1" ht="25.5" customHeight="1">
      <c r="A29" s="2">
        <f>A25+0.01</f>
        <v>1.06</v>
      </c>
      <c r="B29" s="275" t="s">
        <v>105</v>
      </c>
      <c r="C29" s="276"/>
      <c r="D29" s="88"/>
      <c r="E29" s="75"/>
      <c r="F29" s="75">
        <f t="shared" ref="F29:F31" si="0">ROUND(C29*E29,2)</f>
        <v>0</v>
      </c>
      <c r="G29" s="89">
        <f t="shared" ref="G29" si="1">ROUND(E29*F29,2)</f>
        <v>0</v>
      </c>
      <c r="I29" s="143"/>
      <c r="J29" s="146"/>
      <c r="K29" s="143"/>
    </row>
    <row r="30" spans="1:11" s="78" customFormat="1" ht="18">
      <c r="A30" s="2" t="s">
        <v>73</v>
      </c>
      <c r="B30" s="155" t="s">
        <v>33</v>
      </c>
      <c r="C30" s="74">
        <v>0</v>
      </c>
      <c r="D30" s="90">
        <v>5</v>
      </c>
      <c r="E30" s="269"/>
      <c r="F30" s="75">
        <f t="shared" si="0"/>
        <v>0</v>
      </c>
      <c r="G30" s="89">
        <f>ROUND(D30*E30,2)</f>
        <v>0</v>
      </c>
      <c r="I30" s="143"/>
      <c r="J30" s="146"/>
      <c r="K30" s="143"/>
    </row>
    <row r="31" spans="1:11" s="78" customFormat="1">
      <c r="A31" s="2"/>
      <c r="B31" s="279"/>
      <c r="C31" s="280"/>
      <c r="D31" s="91"/>
      <c r="E31" s="75"/>
      <c r="F31" s="75">
        <f t="shared" si="0"/>
        <v>0</v>
      </c>
      <c r="G31" s="89">
        <f t="shared" ref="G31" si="2">ROUND(E31*F31,2)</f>
        <v>0</v>
      </c>
      <c r="I31" s="143"/>
      <c r="J31" s="146"/>
      <c r="K31" s="143"/>
    </row>
    <row r="32" spans="1:11" s="78" customFormat="1">
      <c r="A32" s="2"/>
      <c r="B32" s="156"/>
      <c r="C32" s="157"/>
      <c r="D32" s="91"/>
      <c r="E32" s="75"/>
      <c r="F32" s="75"/>
      <c r="G32" s="89"/>
      <c r="I32" s="143"/>
      <c r="J32" s="146"/>
      <c r="K32" s="143"/>
    </row>
    <row r="33" spans="1:11" s="78" customFormat="1" ht="32.25" customHeight="1">
      <c r="A33" s="2">
        <f>A29+0.01</f>
        <v>1.07</v>
      </c>
      <c r="B33" s="275" t="s">
        <v>106</v>
      </c>
      <c r="C33" s="276"/>
      <c r="D33" s="88"/>
      <c r="E33" s="75"/>
      <c r="F33" s="75">
        <f t="shared" ref="F33:F35" si="3">ROUND(C33*E33,2)</f>
        <v>0</v>
      </c>
      <c r="G33" s="89">
        <f t="shared" ref="G33" si="4">ROUND(E33*F33,2)</f>
        <v>0</v>
      </c>
      <c r="I33" s="143"/>
      <c r="J33" s="146"/>
      <c r="K33" s="143"/>
    </row>
    <row r="34" spans="1:11" s="78" customFormat="1" ht="16.5">
      <c r="A34" s="2" t="s">
        <v>73</v>
      </c>
      <c r="B34" s="155" t="s">
        <v>107</v>
      </c>
      <c r="C34" s="74">
        <v>0</v>
      </c>
      <c r="D34" s="90">
        <v>2</v>
      </c>
      <c r="E34" s="269"/>
      <c r="F34" s="75">
        <f t="shared" si="3"/>
        <v>0</v>
      </c>
      <c r="G34" s="89">
        <f>ROUND(D34*E34,2)</f>
        <v>0</v>
      </c>
      <c r="I34" s="143"/>
      <c r="J34" s="146"/>
      <c r="K34" s="143"/>
    </row>
    <row r="35" spans="1:11" s="78" customFormat="1">
      <c r="A35" s="2"/>
      <c r="B35" s="279"/>
      <c r="C35" s="280"/>
      <c r="D35" s="91"/>
      <c r="E35" s="75"/>
      <c r="F35" s="75">
        <f t="shared" si="3"/>
        <v>0</v>
      </c>
      <c r="G35" s="89">
        <f t="shared" ref="G35" si="5">ROUND(E35*F35,2)</f>
        <v>0</v>
      </c>
      <c r="I35" s="143"/>
      <c r="J35" s="146"/>
      <c r="K35" s="143"/>
    </row>
    <row r="36" spans="1:11" s="78" customFormat="1">
      <c r="A36" s="2"/>
      <c r="B36" s="156"/>
      <c r="C36" s="157"/>
      <c r="D36" s="91"/>
      <c r="E36" s="75"/>
      <c r="F36" s="75"/>
      <c r="G36" s="89"/>
      <c r="I36" s="143"/>
      <c r="J36" s="146"/>
      <c r="K36" s="143"/>
    </row>
    <row r="37" spans="1:11" s="78" customFormat="1" ht="32.25" customHeight="1">
      <c r="A37" s="2">
        <f>A33+0.01</f>
        <v>1.08</v>
      </c>
      <c r="B37" s="275" t="s">
        <v>273</v>
      </c>
      <c r="C37" s="276"/>
      <c r="D37" s="88"/>
      <c r="E37" s="75"/>
      <c r="F37" s="75">
        <f t="shared" ref="F37:F39" si="6">ROUND(C37*E37,2)</f>
        <v>0</v>
      </c>
      <c r="G37" s="89">
        <f t="shared" ref="G37" si="7">ROUND(E37*F37,2)</f>
        <v>0</v>
      </c>
      <c r="I37" s="143"/>
      <c r="J37" s="146"/>
      <c r="K37" s="143"/>
    </row>
    <row r="38" spans="1:11" s="78" customFormat="1" ht="16.5">
      <c r="A38" s="2" t="s">
        <v>73</v>
      </c>
      <c r="B38" s="198" t="s">
        <v>107</v>
      </c>
      <c r="C38" s="74">
        <v>0</v>
      </c>
      <c r="D38" s="90">
        <f>2.8*0.3*0.5</f>
        <v>0.42</v>
      </c>
      <c r="E38" s="269"/>
      <c r="F38" s="75">
        <f t="shared" si="6"/>
        <v>0</v>
      </c>
      <c r="G38" s="89">
        <f>ROUND(D38*E38,2)</f>
        <v>0</v>
      </c>
      <c r="I38" s="143"/>
      <c r="J38" s="146"/>
      <c r="K38" s="143"/>
    </row>
    <row r="39" spans="1:11" s="78" customFormat="1">
      <c r="A39" s="2"/>
      <c r="B39" s="279"/>
      <c r="C39" s="280"/>
      <c r="D39" s="91"/>
      <c r="E39" s="75"/>
      <c r="F39" s="75">
        <f t="shared" si="6"/>
        <v>0</v>
      </c>
      <c r="G39" s="89">
        <f t="shared" ref="G39" si="8">ROUND(E39*F39,2)</f>
        <v>0</v>
      </c>
      <c r="I39" s="143"/>
      <c r="J39" s="146"/>
      <c r="K39" s="143"/>
    </row>
    <row r="40" spans="1:11" s="78" customFormat="1">
      <c r="A40" s="2"/>
      <c r="B40" s="199"/>
      <c r="C40" s="200"/>
      <c r="D40" s="91"/>
      <c r="E40" s="75"/>
      <c r="F40" s="75"/>
      <c r="G40" s="89"/>
      <c r="I40" s="143"/>
      <c r="J40" s="146"/>
      <c r="K40" s="143"/>
    </row>
    <row r="41" spans="1:11" s="78" customFormat="1" ht="32.25" customHeight="1">
      <c r="A41" s="2">
        <f>A37+0.01</f>
        <v>1.0900000000000001</v>
      </c>
      <c r="B41" s="275" t="s">
        <v>111</v>
      </c>
      <c r="C41" s="276"/>
      <c r="D41" s="88"/>
      <c r="E41" s="75"/>
      <c r="F41" s="75">
        <f t="shared" ref="F41:F43" si="9">ROUND(C41*E41,2)</f>
        <v>0</v>
      </c>
      <c r="G41" s="89">
        <f t="shared" ref="G41" si="10">ROUND(E41*F41,2)</f>
        <v>0</v>
      </c>
      <c r="I41" s="143"/>
      <c r="J41" s="146"/>
      <c r="K41" s="143"/>
    </row>
    <row r="42" spans="1:11" s="78" customFormat="1">
      <c r="A42" s="2" t="s">
        <v>73</v>
      </c>
      <c r="B42" s="155" t="s">
        <v>19</v>
      </c>
      <c r="C42" s="74">
        <v>0</v>
      </c>
      <c r="D42" s="90">
        <v>3</v>
      </c>
      <c r="E42" s="269"/>
      <c r="F42" s="75">
        <f t="shared" si="9"/>
        <v>0</v>
      </c>
      <c r="G42" s="89">
        <f>ROUND(D42*E42,2)</f>
        <v>0</v>
      </c>
      <c r="I42" s="143"/>
      <c r="J42" s="146"/>
      <c r="K42" s="143"/>
    </row>
    <row r="43" spans="1:11" s="78" customFormat="1">
      <c r="A43" s="2"/>
      <c r="B43" s="279"/>
      <c r="C43" s="280"/>
      <c r="D43" s="91"/>
      <c r="E43" s="75"/>
      <c r="F43" s="75">
        <f t="shared" si="9"/>
        <v>0</v>
      </c>
      <c r="G43" s="89">
        <f t="shared" ref="G43" si="11">ROUND(E43*F43,2)</f>
        <v>0</v>
      </c>
      <c r="I43" s="143"/>
      <c r="J43" s="146"/>
      <c r="K43" s="143"/>
    </row>
    <row r="44" spans="1:11" s="78" customFormat="1">
      <c r="A44" s="2"/>
      <c r="B44" s="156"/>
      <c r="C44" s="157"/>
      <c r="D44" s="91"/>
      <c r="E44" s="75"/>
      <c r="F44" s="75"/>
      <c r="G44" s="89"/>
      <c r="I44" s="143"/>
      <c r="J44" s="146"/>
      <c r="K44" s="143"/>
    </row>
    <row r="45" spans="1:11" s="78" customFormat="1">
      <c r="A45" s="2"/>
      <c r="B45" s="156"/>
      <c r="C45" s="157"/>
      <c r="D45" s="91"/>
      <c r="E45" s="75"/>
      <c r="F45" s="75"/>
      <c r="G45" s="89"/>
      <c r="I45" s="143"/>
      <c r="J45" s="146"/>
      <c r="K45" s="143"/>
    </row>
    <row r="46" spans="1:11" ht="15.75" thickBot="1">
      <c r="B46" s="68" t="s">
        <v>3</v>
      </c>
      <c r="C46" s="10"/>
      <c r="D46" s="103"/>
      <c r="E46" s="104"/>
      <c r="F46" s="104">
        <f>SUM(F8:F45)</f>
        <v>0</v>
      </c>
      <c r="G46" s="105">
        <f>SUM(G8:G45)</f>
        <v>0</v>
      </c>
    </row>
    <row r="47" spans="1:11" ht="15.75" thickTop="1">
      <c r="A47" s="137" t="s">
        <v>7</v>
      </c>
      <c r="B47" s="158" t="s">
        <v>6</v>
      </c>
      <c r="E47" s="75"/>
      <c r="F47" s="75"/>
      <c r="G47" s="89"/>
    </row>
    <row r="48" spans="1:11" ht="51.75" customHeight="1">
      <c r="B48" s="302" t="s">
        <v>86</v>
      </c>
      <c r="C48" s="303"/>
      <c r="D48" s="106"/>
      <c r="E48" s="75"/>
      <c r="F48" s="75"/>
      <c r="G48" s="89"/>
    </row>
    <row r="49" spans="1:7" ht="81" customHeight="1">
      <c r="A49" s="2">
        <v>2.0099999999999998</v>
      </c>
      <c r="B49" s="275" t="s">
        <v>274</v>
      </c>
      <c r="C49" s="276"/>
      <c r="D49" s="88"/>
      <c r="E49" s="75"/>
      <c r="F49" s="75"/>
      <c r="G49" s="89"/>
    </row>
    <row r="50" spans="1:7" ht="18">
      <c r="A50" s="2" t="s">
        <v>73</v>
      </c>
      <c r="B50" s="126" t="s">
        <v>32</v>
      </c>
      <c r="C50" s="74">
        <v>0</v>
      </c>
      <c r="D50" s="90">
        <v>22</v>
      </c>
      <c r="E50" s="269"/>
      <c r="F50" s="75">
        <f>ROUND(C50*E50,2)</f>
        <v>0</v>
      </c>
      <c r="G50" s="89">
        <f>ROUND(D50*E50,2)</f>
        <v>0</v>
      </c>
    </row>
    <row r="51" spans="1:7">
      <c r="B51" s="126"/>
      <c r="E51" s="75"/>
      <c r="F51" s="75"/>
      <c r="G51" s="89"/>
    </row>
    <row r="52" spans="1:7">
      <c r="E52" s="75"/>
      <c r="F52" s="75">
        <f>ROUND(C52*E52,2)</f>
        <v>0</v>
      </c>
      <c r="G52" s="89">
        <f t="shared" ref="G52:G81" si="12">ROUND(E52*F52,2)</f>
        <v>0</v>
      </c>
    </row>
    <row r="53" spans="1:7" ht="30.75" customHeight="1">
      <c r="A53" s="2">
        <f>SUM(A49,0.01)</f>
        <v>2.02</v>
      </c>
      <c r="B53" s="275" t="s">
        <v>91</v>
      </c>
      <c r="C53" s="276"/>
      <c r="D53" s="88"/>
      <c r="E53" s="75"/>
      <c r="F53" s="75">
        <f>ROUND(C53*E53,2)</f>
        <v>0</v>
      </c>
      <c r="G53" s="89">
        <f t="shared" si="12"/>
        <v>0</v>
      </c>
    </row>
    <row r="54" spans="1:7" ht="18">
      <c r="A54" s="2" t="s">
        <v>73</v>
      </c>
      <c r="B54" s="155" t="s">
        <v>31</v>
      </c>
      <c r="C54" s="74">
        <v>0</v>
      </c>
      <c r="D54" s="90">
        <f>D50*0.8</f>
        <v>17.600000000000001</v>
      </c>
      <c r="E54" s="269"/>
      <c r="F54" s="75">
        <f>ROUND(C54*E54,2)</f>
        <v>0</v>
      </c>
      <c r="G54" s="89">
        <f>ROUND(D54*E54,2)</f>
        <v>0</v>
      </c>
    </row>
    <row r="55" spans="1:7">
      <c r="E55" s="75"/>
      <c r="F55" s="75"/>
      <c r="G55" s="89"/>
    </row>
    <row r="56" spans="1:7">
      <c r="E56" s="75"/>
      <c r="F56" s="75">
        <f>ROUND(C56*E56,2)</f>
        <v>0</v>
      </c>
      <c r="G56" s="89">
        <f t="shared" si="12"/>
        <v>0</v>
      </c>
    </row>
    <row r="57" spans="1:7" ht="61.5" customHeight="1">
      <c r="A57" s="2">
        <f>SUM(A53,0.01)</f>
        <v>2.0299999999999998</v>
      </c>
      <c r="B57" s="275" t="s">
        <v>36</v>
      </c>
      <c r="C57" s="276"/>
      <c r="D57" s="88"/>
      <c r="E57" s="75"/>
      <c r="F57" s="75">
        <f>ROUND(C57*E57,2)</f>
        <v>0</v>
      </c>
      <c r="G57" s="89">
        <f t="shared" si="12"/>
        <v>0</v>
      </c>
    </row>
    <row r="58" spans="1:7" ht="18">
      <c r="A58" s="2" t="s">
        <v>73</v>
      </c>
      <c r="B58" s="155" t="s">
        <v>32</v>
      </c>
      <c r="C58" s="74">
        <v>0</v>
      </c>
      <c r="D58" s="90">
        <v>12</v>
      </c>
      <c r="E58" s="269"/>
      <c r="F58" s="75">
        <f>ROUND(C58*E58,2)</f>
        <v>0</v>
      </c>
      <c r="G58" s="89">
        <f>ROUND(D58*E58,2)</f>
        <v>0</v>
      </c>
    </row>
    <row r="59" spans="1:7">
      <c r="E59" s="75"/>
      <c r="F59" s="75"/>
      <c r="G59" s="89"/>
    </row>
    <row r="60" spans="1:7">
      <c r="E60" s="75"/>
      <c r="F60" s="75">
        <f>ROUND(C60*E60,2)</f>
        <v>0</v>
      </c>
      <c r="G60" s="89">
        <f t="shared" si="12"/>
        <v>0</v>
      </c>
    </row>
    <row r="61" spans="1:7" ht="34.5" customHeight="1">
      <c r="A61" s="2">
        <f>SUM(A57,0.01)</f>
        <v>2.04</v>
      </c>
      <c r="B61" s="275" t="s">
        <v>35</v>
      </c>
      <c r="C61" s="275"/>
      <c r="D61" s="107"/>
      <c r="E61" s="75"/>
      <c r="F61" s="75">
        <f>ROUND(C61*E61,2)</f>
        <v>0</v>
      </c>
      <c r="G61" s="89">
        <f t="shared" si="12"/>
        <v>0</v>
      </c>
    </row>
    <row r="62" spans="1:7" ht="18">
      <c r="A62" s="2" t="s">
        <v>73</v>
      </c>
      <c r="B62" s="155" t="s">
        <v>32</v>
      </c>
      <c r="C62" s="74">
        <v>0</v>
      </c>
      <c r="D62" s="90">
        <v>5</v>
      </c>
      <c r="E62" s="269"/>
      <c r="F62" s="75">
        <f>ROUND(C62*E62,2)</f>
        <v>0</v>
      </c>
      <c r="G62" s="89">
        <f>ROUND(D62*E62,2)</f>
        <v>0</v>
      </c>
    </row>
    <row r="63" spans="1:7">
      <c r="E63" s="75"/>
      <c r="F63" s="75"/>
      <c r="G63" s="89"/>
    </row>
    <row r="64" spans="1:7">
      <c r="E64" s="75"/>
      <c r="F64" s="75">
        <f>ROUND(C64*E64,2)</f>
        <v>0</v>
      </c>
      <c r="G64" s="89">
        <f t="shared" si="12"/>
        <v>0</v>
      </c>
    </row>
    <row r="65" spans="1:7" ht="54.75" customHeight="1">
      <c r="A65" s="2">
        <f>SUM(A61,0.01)</f>
        <v>2.0499999999999998</v>
      </c>
      <c r="B65" s="275" t="s">
        <v>36</v>
      </c>
      <c r="C65" s="276"/>
      <c r="D65" s="88"/>
      <c r="E65" s="75"/>
      <c r="F65" s="75">
        <f>ROUND(C65*E65,2)</f>
        <v>0</v>
      </c>
      <c r="G65" s="89">
        <f t="shared" si="12"/>
        <v>0</v>
      </c>
    </row>
    <row r="66" spans="1:7" ht="18">
      <c r="A66" s="2" t="s">
        <v>73</v>
      </c>
      <c r="B66" s="155" t="s">
        <v>32</v>
      </c>
      <c r="C66" s="74">
        <v>0</v>
      </c>
      <c r="D66" s="90">
        <f>D50*0.3</f>
        <v>6.6</v>
      </c>
      <c r="E66" s="269"/>
      <c r="F66" s="75">
        <f>ROUND(C66*E66,2)</f>
        <v>0</v>
      </c>
      <c r="G66" s="89">
        <f>ROUND(D66*E66,2)</f>
        <v>0</v>
      </c>
    </row>
    <row r="67" spans="1:7">
      <c r="E67" s="75"/>
      <c r="F67" s="75"/>
      <c r="G67" s="89"/>
    </row>
    <row r="68" spans="1:7">
      <c r="E68" s="75"/>
      <c r="F68" s="75">
        <f>ROUND(C68*E68,2)</f>
        <v>0</v>
      </c>
      <c r="G68" s="89">
        <f t="shared" si="12"/>
        <v>0</v>
      </c>
    </row>
    <row r="69" spans="1:7" ht="46.5" customHeight="1">
      <c r="A69" s="2">
        <f>SUM(A65,0.01)</f>
        <v>2.06</v>
      </c>
      <c r="B69" s="300" t="s">
        <v>112</v>
      </c>
      <c r="C69" s="301"/>
      <c r="D69" s="108"/>
      <c r="E69" s="75"/>
      <c r="F69" s="75">
        <f>ROUND(C69*E69,2)</f>
        <v>0</v>
      </c>
      <c r="G69" s="89">
        <f t="shared" si="12"/>
        <v>0</v>
      </c>
    </row>
    <row r="70" spans="1:7" ht="18">
      <c r="A70" s="2" t="s">
        <v>73</v>
      </c>
      <c r="B70" s="155" t="s">
        <v>32</v>
      </c>
      <c r="C70" s="74">
        <v>0</v>
      </c>
      <c r="D70" s="90">
        <v>10</v>
      </c>
      <c r="E70" s="269"/>
      <c r="F70" s="75">
        <f>ROUND(C70*E70,2)</f>
        <v>0</v>
      </c>
      <c r="G70" s="89">
        <f>ROUND(D70*E70,2)</f>
        <v>0</v>
      </c>
    </row>
    <row r="71" spans="1:7">
      <c r="E71" s="75"/>
      <c r="F71" s="75"/>
      <c r="G71" s="89"/>
    </row>
    <row r="72" spans="1:7">
      <c r="E72" s="75"/>
      <c r="F72" s="75">
        <f>ROUND(C72*E72,2)</f>
        <v>0</v>
      </c>
      <c r="G72" s="89">
        <f t="shared" si="12"/>
        <v>0</v>
      </c>
    </row>
    <row r="73" spans="1:7" ht="51" customHeight="1">
      <c r="A73" s="2">
        <f>SUM(A69,0.01)</f>
        <v>2.0699999999999998</v>
      </c>
      <c r="B73" s="300" t="s">
        <v>113</v>
      </c>
      <c r="C73" s="301"/>
      <c r="D73" s="108"/>
      <c r="E73" s="75"/>
      <c r="F73" s="75">
        <f>ROUND(C73*E73,2)</f>
        <v>0</v>
      </c>
      <c r="G73" s="89">
        <f t="shared" si="12"/>
        <v>0</v>
      </c>
    </row>
    <row r="74" spans="1:7" ht="18">
      <c r="A74" s="2" t="s">
        <v>73</v>
      </c>
      <c r="B74" s="155" t="s">
        <v>32</v>
      </c>
      <c r="C74" s="74">
        <f>(C58+C62)-C66</f>
        <v>0</v>
      </c>
      <c r="D74" s="90">
        <v>20</v>
      </c>
      <c r="E74" s="269"/>
      <c r="F74" s="75">
        <f>ROUND(C74*E74,2)</f>
        <v>0</v>
      </c>
      <c r="G74" s="89">
        <f>ROUND(D74*E74,2)</f>
        <v>0</v>
      </c>
    </row>
    <row r="75" spans="1:7">
      <c r="E75" s="75"/>
      <c r="F75" s="75"/>
      <c r="G75" s="89"/>
    </row>
    <row r="76" spans="1:7">
      <c r="E76" s="75"/>
      <c r="F76" s="75">
        <f>ROUND(C76*E76,2)</f>
        <v>0</v>
      </c>
      <c r="G76" s="89">
        <f t="shared" ref="G76" si="13">ROUND(E76*F76,2)</f>
        <v>0</v>
      </c>
    </row>
    <row r="77" spans="1:7" ht="34.5" customHeight="1">
      <c r="A77" s="2">
        <f>SUM(A73,0.01)</f>
        <v>2.08</v>
      </c>
      <c r="B77" s="285" t="s">
        <v>114</v>
      </c>
      <c r="C77" s="290"/>
      <c r="D77" s="92"/>
      <c r="E77" s="75"/>
      <c r="F77" s="75">
        <f>ROUND(C77*E77,2)</f>
        <v>0</v>
      </c>
      <c r="G77" s="89">
        <f t="shared" si="12"/>
        <v>0</v>
      </c>
    </row>
    <row r="78" spans="1:7" ht="18">
      <c r="A78" s="2" t="s">
        <v>73</v>
      </c>
      <c r="B78" s="155" t="s">
        <v>32</v>
      </c>
      <c r="C78" s="74">
        <v>0</v>
      </c>
      <c r="D78" s="90">
        <v>10</v>
      </c>
      <c r="E78" s="269"/>
      <c r="F78" s="75">
        <f>ROUND(C78*E78,2)</f>
        <v>0</v>
      </c>
      <c r="G78" s="89">
        <f>ROUND(D78*E78,2)</f>
        <v>0</v>
      </c>
    </row>
    <row r="79" spans="1:7">
      <c r="E79" s="75"/>
      <c r="F79" s="75"/>
      <c r="G79" s="89"/>
    </row>
    <row r="80" spans="1:7">
      <c r="E80" s="75"/>
      <c r="F80" s="75">
        <f>ROUND(C80*E80,2)</f>
        <v>0</v>
      </c>
      <c r="G80" s="89">
        <f t="shared" si="12"/>
        <v>0</v>
      </c>
    </row>
    <row r="81" spans="1:11" s="189" customFormat="1" ht="139.5" customHeight="1">
      <c r="A81" s="2">
        <f>SUM(A77,0.01)</f>
        <v>2.09</v>
      </c>
      <c r="B81" s="284" t="s">
        <v>115</v>
      </c>
      <c r="C81" s="285"/>
      <c r="D81" s="210"/>
      <c r="E81" s="187"/>
      <c r="F81" s="187">
        <f>ROUND(C81*E81,2)</f>
        <v>0</v>
      </c>
      <c r="G81" s="188">
        <f t="shared" si="12"/>
        <v>0</v>
      </c>
      <c r="I81" s="143"/>
      <c r="J81" s="146"/>
      <c r="K81" s="143"/>
    </row>
    <row r="82" spans="1:11" s="189" customFormat="1" ht="18">
      <c r="A82" s="2" t="s">
        <v>73</v>
      </c>
      <c r="B82" s="198" t="s">
        <v>31</v>
      </c>
      <c r="C82" s="190">
        <v>0</v>
      </c>
      <c r="D82" s="211">
        <v>350</v>
      </c>
      <c r="E82" s="269"/>
      <c r="F82" s="187">
        <f>ROUND(C82*E82,2)</f>
        <v>0</v>
      </c>
      <c r="G82" s="188">
        <f>ROUND(D82*E82,2)</f>
        <v>0</v>
      </c>
      <c r="I82" s="143"/>
      <c r="J82" s="146"/>
      <c r="K82" s="143"/>
    </row>
    <row r="83" spans="1:11">
      <c r="E83" s="75"/>
      <c r="F83" s="75"/>
      <c r="G83" s="89"/>
    </row>
    <row r="84" spans="1:11">
      <c r="E84" s="75"/>
      <c r="F84" s="75"/>
      <c r="G84" s="89"/>
    </row>
    <row r="85" spans="1:11" ht="15.75" thickBot="1">
      <c r="B85" s="57" t="s">
        <v>17</v>
      </c>
      <c r="C85" s="10"/>
      <c r="D85" s="103"/>
      <c r="E85" s="104"/>
      <c r="F85" s="104">
        <f>SUM(F48:F84)</f>
        <v>0</v>
      </c>
      <c r="G85" s="105">
        <f>SUM(G48:G84)</f>
        <v>0</v>
      </c>
    </row>
    <row r="86" spans="1:11" ht="15.75" thickTop="1">
      <c r="A86" s="137" t="s">
        <v>8</v>
      </c>
      <c r="B86" s="158" t="s">
        <v>150</v>
      </c>
      <c r="E86" s="75"/>
      <c r="F86" s="110"/>
      <c r="G86" s="111"/>
    </row>
    <row r="87" spans="1:11">
      <c r="E87" s="75"/>
      <c r="F87" s="75"/>
      <c r="G87" s="89"/>
    </row>
    <row r="88" spans="1:11" ht="55.5" customHeight="1">
      <c r="A88" s="2">
        <v>3.01</v>
      </c>
      <c r="B88" s="284" t="s">
        <v>117</v>
      </c>
      <c r="C88" s="290"/>
      <c r="D88" s="88"/>
      <c r="E88" s="75"/>
      <c r="F88" s="75"/>
      <c r="G88" s="89"/>
    </row>
    <row r="89" spans="1:11" ht="18">
      <c r="A89" s="2" t="s">
        <v>73</v>
      </c>
      <c r="B89" s="155" t="s">
        <v>33</v>
      </c>
      <c r="C89" s="74">
        <v>0</v>
      </c>
      <c r="D89" s="93">
        <v>32</v>
      </c>
      <c r="E89" s="269"/>
      <c r="F89" s="75">
        <f>ROUND(C89*E89,2)</f>
        <v>0</v>
      </c>
      <c r="G89" s="89">
        <f>ROUND(D89*E89,2)</f>
        <v>0</v>
      </c>
    </row>
    <row r="90" spans="1:11">
      <c r="E90" s="75"/>
      <c r="F90" s="75"/>
      <c r="G90" s="89"/>
    </row>
    <row r="91" spans="1:11">
      <c r="E91" s="75"/>
      <c r="F91" s="75">
        <f>ROUND(C91*E91,2)</f>
        <v>0</v>
      </c>
      <c r="G91" s="89">
        <f t="shared" ref="G91:G112" si="14">ROUND(E91*F91,2)</f>
        <v>0</v>
      </c>
    </row>
    <row r="92" spans="1:11" ht="99.75" customHeight="1">
      <c r="A92" s="2">
        <f>A88+0.01</f>
        <v>3.02</v>
      </c>
      <c r="B92" s="284" t="s">
        <v>116</v>
      </c>
      <c r="C92" s="290"/>
      <c r="D92" s="92"/>
      <c r="E92" s="75"/>
      <c r="F92" s="75">
        <f>ROUND(C92*E92,2)</f>
        <v>0</v>
      </c>
      <c r="G92" s="89">
        <f t="shared" si="14"/>
        <v>0</v>
      </c>
      <c r="J92" s="153"/>
    </row>
    <row r="93" spans="1:11" ht="18">
      <c r="A93" s="2" t="s">
        <v>73</v>
      </c>
      <c r="B93" s="198" t="s">
        <v>31</v>
      </c>
      <c r="C93" s="74">
        <v>0</v>
      </c>
      <c r="D93" s="93">
        <v>20</v>
      </c>
      <c r="E93" s="269"/>
      <c r="F93" s="75">
        <f>ROUND(C93*E93,2)</f>
        <v>0</v>
      </c>
      <c r="G93" s="89">
        <f>ROUND(D93*E93,2)</f>
        <v>0</v>
      </c>
    </row>
    <row r="94" spans="1:11">
      <c r="E94" s="75"/>
      <c r="F94" s="75"/>
      <c r="G94" s="89"/>
    </row>
    <row r="95" spans="1:11">
      <c r="B95" s="159"/>
      <c r="E95" s="75"/>
      <c r="F95" s="75"/>
      <c r="G95" s="89"/>
    </row>
    <row r="96" spans="1:11" ht="53.25" customHeight="1">
      <c r="A96" s="2">
        <f>A92+0.01</f>
        <v>3.03</v>
      </c>
      <c r="B96" s="284" t="s">
        <v>258</v>
      </c>
      <c r="C96" s="290"/>
      <c r="D96" s="92"/>
      <c r="E96" s="75"/>
      <c r="F96" s="75">
        <f>ROUND(C96*E96,2)</f>
        <v>0</v>
      </c>
      <c r="G96" s="89">
        <f t="shared" ref="G96" si="15">ROUND(E96*F96,2)</f>
        <v>0</v>
      </c>
      <c r="J96" s="153"/>
    </row>
    <row r="97" spans="1:10" ht="16.5">
      <c r="A97" s="2" t="s">
        <v>73</v>
      </c>
      <c r="B97" s="159" t="s">
        <v>103</v>
      </c>
      <c r="C97" s="74">
        <v>0</v>
      </c>
      <c r="D97" s="93">
        <v>7</v>
      </c>
      <c r="E97" s="269"/>
      <c r="F97" s="75">
        <f>ROUND(C97*E97,2)</f>
        <v>0</v>
      </c>
      <c r="G97" s="89">
        <f>ROUND(D97*E97,2)</f>
        <v>0</v>
      </c>
    </row>
    <row r="98" spans="1:10">
      <c r="B98" s="159"/>
      <c r="E98" s="75"/>
      <c r="F98" s="75"/>
      <c r="G98" s="89"/>
    </row>
    <row r="99" spans="1:10">
      <c r="B99" s="159"/>
      <c r="E99" s="75"/>
      <c r="F99" s="75"/>
      <c r="G99" s="89"/>
    </row>
    <row r="100" spans="1:10" ht="53.25" customHeight="1">
      <c r="A100" s="2">
        <f>A96+0.01</f>
        <v>3.04</v>
      </c>
      <c r="B100" s="284" t="s">
        <v>259</v>
      </c>
      <c r="C100" s="290"/>
      <c r="D100" s="92"/>
      <c r="E100" s="75"/>
      <c r="F100" s="75">
        <f>ROUND(C100*E100,2)</f>
        <v>0</v>
      </c>
      <c r="G100" s="89">
        <f t="shared" ref="G100" si="16">ROUND(E100*F100,2)</f>
        <v>0</v>
      </c>
      <c r="J100" s="153"/>
    </row>
    <row r="101" spans="1:10" ht="16.5">
      <c r="A101" s="2" t="s">
        <v>73</v>
      </c>
      <c r="B101" s="198" t="s">
        <v>103</v>
      </c>
      <c r="C101" s="74">
        <v>0</v>
      </c>
      <c r="D101" s="93">
        <v>5</v>
      </c>
      <c r="E101" s="269"/>
      <c r="F101" s="75">
        <f>ROUND(C101*E101,2)</f>
        <v>0</v>
      </c>
      <c r="G101" s="89">
        <f>ROUND(D101*E101,2)</f>
        <v>0</v>
      </c>
    </row>
    <row r="102" spans="1:10">
      <c r="B102" s="198"/>
      <c r="E102" s="75"/>
      <c r="F102" s="75"/>
      <c r="G102" s="89"/>
    </row>
    <row r="103" spans="1:10">
      <c r="B103" s="198"/>
      <c r="E103" s="75"/>
      <c r="F103" s="75"/>
      <c r="G103" s="89"/>
    </row>
    <row r="104" spans="1:10" ht="31.5" customHeight="1">
      <c r="A104" s="2">
        <f>A96+0.01</f>
        <v>3.04</v>
      </c>
      <c r="B104" s="284" t="s">
        <v>260</v>
      </c>
      <c r="C104" s="290"/>
      <c r="D104" s="92"/>
      <c r="E104" s="75"/>
      <c r="F104" s="75">
        <f>ROUND(C104*E104,2)</f>
        <v>0</v>
      </c>
      <c r="G104" s="89">
        <f t="shared" ref="G104" si="17">ROUND(E104*F104,2)</f>
        <v>0</v>
      </c>
      <c r="J104" s="153"/>
    </row>
    <row r="105" spans="1:10">
      <c r="A105" s="2" t="s">
        <v>73</v>
      </c>
      <c r="B105" s="159" t="s">
        <v>72</v>
      </c>
      <c r="C105" s="74">
        <v>0</v>
      </c>
      <c r="D105" s="93">
        <v>53</v>
      </c>
      <c r="E105" s="269"/>
      <c r="F105" s="75">
        <f>ROUND(C105*E105,2)</f>
        <v>0</v>
      </c>
      <c r="G105" s="89">
        <f>ROUND(D105*E105,2)</f>
        <v>0</v>
      </c>
    </row>
    <row r="106" spans="1:10">
      <c r="B106" s="159"/>
      <c r="E106" s="75"/>
      <c r="F106" s="75"/>
      <c r="G106" s="89"/>
    </row>
    <row r="107" spans="1:10">
      <c r="B107" s="159"/>
      <c r="E107" s="75"/>
      <c r="F107" s="75"/>
      <c r="G107" s="89"/>
    </row>
    <row r="108" spans="1:10" ht="31.5" customHeight="1">
      <c r="A108" s="2">
        <f>A100+0.01</f>
        <v>3.05</v>
      </c>
      <c r="B108" s="284" t="s">
        <v>261</v>
      </c>
      <c r="C108" s="290"/>
      <c r="D108" s="92"/>
      <c r="E108" s="75"/>
      <c r="F108" s="75">
        <f>ROUND(C108*E108,2)</f>
        <v>0</v>
      </c>
      <c r="G108" s="89">
        <f t="shared" ref="G108" si="18">ROUND(E108*F108,2)</f>
        <v>0</v>
      </c>
      <c r="J108" s="153"/>
    </row>
    <row r="109" spans="1:10">
      <c r="A109" s="2" t="s">
        <v>73</v>
      </c>
      <c r="B109" s="198" t="s">
        <v>72</v>
      </c>
      <c r="C109" s="74">
        <v>0</v>
      </c>
      <c r="D109" s="93">
        <v>42</v>
      </c>
      <c r="E109" s="269"/>
      <c r="F109" s="75">
        <f>ROUND(C109*E109,2)</f>
        <v>0</v>
      </c>
      <c r="G109" s="89">
        <f>ROUND(D109*E109,2)</f>
        <v>0</v>
      </c>
    </row>
    <row r="110" spans="1:10">
      <c r="B110" s="198"/>
      <c r="E110" s="75"/>
      <c r="F110" s="75"/>
      <c r="G110" s="89"/>
    </row>
    <row r="111" spans="1:10">
      <c r="B111" s="198"/>
      <c r="E111" s="75"/>
      <c r="F111" s="75"/>
      <c r="G111" s="89"/>
    </row>
    <row r="112" spans="1:10">
      <c r="E112" s="75"/>
      <c r="F112" s="75">
        <f>ROUND(C112*E112,2)</f>
        <v>0</v>
      </c>
      <c r="G112" s="89">
        <f t="shared" si="14"/>
        <v>0</v>
      </c>
    </row>
    <row r="113" spans="1:7" ht="20.25" customHeight="1" thickBot="1">
      <c r="B113" s="57" t="s">
        <v>38</v>
      </c>
      <c r="C113" s="10"/>
      <c r="D113" s="103"/>
      <c r="E113" s="104"/>
      <c r="F113" s="104">
        <f>SUM(F88:F112)</f>
        <v>0</v>
      </c>
      <c r="G113" s="105">
        <f>SUM(G88:G112)</f>
        <v>0</v>
      </c>
    </row>
    <row r="114" spans="1:7" ht="15.75" thickTop="1">
      <c r="A114" s="137" t="s">
        <v>9</v>
      </c>
      <c r="B114" s="158" t="s">
        <v>155</v>
      </c>
      <c r="E114" s="75"/>
      <c r="F114" s="110"/>
      <c r="G114" s="111"/>
    </row>
    <row r="115" spans="1:7">
      <c r="A115" s="137"/>
      <c r="E115" s="75"/>
      <c r="F115" s="75"/>
      <c r="G115" s="89"/>
    </row>
    <row r="116" spans="1:7">
      <c r="E116" s="75"/>
      <c r="F116" s="75"/>
      <c r="G116" s="89"/>
    </row>
    <row r="117" spans="1:7" ht="51" customHeight="1">
      <c r="A117" s="2">
        <v>4.01</v>
      </c>
      <c r="B117" s="286" t="s">
        <v>118</v>
      </c>
      <c r="C117" s="287"/>
      <c r="D117" s="113"/>
      <c r="E117" s="75"/>
      <c r="F117" s="75"/>
      <c r="G117" s="89"/>
    </row>
    <row r="118" spans="1:7" ht="18">
      <c r="A118" s="2" t="s">
        <v>73</v>
      </c>
      <c r="B118" s="155" t="s">
        <v>33</v>
      </c>
      <c r="C118" s="74">
        <v>0</v>
      </c>
      <c r="D118" s="90">
        <f>11.55+8.2+2.2+12.08+10.15+12+1.8+3</f>
        <v>60.98</v>
      </c>
      <c r="E118" s="269"/>
      <c r="F118" s="75">
        <f>ROUND(C118*E118,2)</f>
        <v>0</v>
      </c>
      <c r="G118" s="89">
        <f>ROUND(D118*E118,2)</f>
        <v>0</v>
      </c>
    </row>
    <row r="119" spans="1:7">
      <c r="E119" s="75"/>
      <c r="F119" s="75"/>
      <c r="G119" s="89"/>
    </row>
    <row r="120" spans="1:7">
      <c r="E120" s="75"/>
      <c r="F120" s="75">
        <f>ROUND(C120*E120,2)</f>
        <v>0</v>
      </c>
      <c r="G120" s="89">
        <f t="shared" ref="G120:G144" si="19">ROUND(E120*F120,2)</f>
        <v>0</v>
      </c>
    </row>
    <row r="121" spans="1:7" ht="50.25" customHeight="1">
      <c r="A121" s="2">
        <f>A117+0.01</f>
        <v>4.0199999999999996</v>
      </c>
      <c r="B121" s="275" t="s">
        <v>252</v>
      </c>
      <c r="C121" s="276"/>
      <c r="D121" s="88"/>
      <c r="E121" s="75"/>
      <c r="F121" s="75">
        <f>ROUND(C121*E121,2)</f>
        <v>0</v>
      </c>
      <c r="G121" s="89">
        <f t="shared" si="19"/>
        <v>0</v>
      </c>
    </row>
    <row r="122" spans="1:7" ht="17.25" customHeight="1">
      <c r="A122" s="2" t="s">
        <v>73</v>
      </c>
      <c r="B122" s="155" t="s">
        <v>33</v>
      </c>
      <c r="C122" s="74">
        <v>0</v>
      </c>
      <c r="D122" s="90">
        <f>22.7+9</f>
        <v>31.7</v>
      </c>
      <c r="E122" s="269"/>
      <c r="F122" s="75">
        <f>ROUND(C122*E122,2)</f>
        <v>0</v>
      </c>
      <c r="G122" s="89">
        <f>ROUND(D122*E122,2)</f>
        <v>0</v>
      </c>
    </row>
    <row r="123" spans="1:7" ht="17.25" customHeight="1">
      <c r="E123" s="75"/>
      <c r="F123" s="75"/>
      <c r="G123" s="89"/>
    </row>
    <row r="124" spans="1:7">
      <c r="E124" s="75"/>
      <c r="F124" s="75">
        <f>ROUND(C124*E124,2)</f>
        <v>0</v>
      </c>
      <c r="G124" s="89">
        <f t="shared" si="19"/>
        <v>0</v>
      </c>
    </row>
    <row r="125" spans="1:7" ht="35.25" customHeight="1">
      <c r="A125" s="2">
        <f>A121+0.01</f>
        <v>4.03</v>
      </c>
      <c r="B125" s="275" t="s">
        <v>253</v>
      </c>
      <c r="C125" s="276"/>
      <c r="D125" s="88"/>
      <c r="E125" s="75"/>
      <c r="F125" s="75">
        <f>ROUND(C125*E125,2)</f>
        <v>0</v>
      </c>
      <c r="G125" s="89">
        <f t="shared" si="19"/>
        <v>0</v>
      </c>
    </row>
    <row r="126" spans="1:7">
      <c r="A126" s="2" t="s">
        <v>34</v>
      </c>
      <c r="B126" s="155" t="s">
        <v>19</v>
      </c>
      <c r="C126" s="74">
        <v>0</v>
      </c>
      <c r="D126" s="90">
        <v>6</v>
      </c>
      <c r="E126" s="269"/>
      <c r="F126" s="75">
        <f>ROUND(C126*E126,2)</f>
        <v>0</v>
      </c>
      <c r="G126" s="89">
        <f>ROUND(D126*E126,2)</f>
        <v>0</v>
      </c>
    </row>
    <row r="127" spans="1:7">
      <c r="E127" s="75"/>
      <c r="F127" s="75"/>
      <c r="G127" s="89"/>
    </row>
    <row r="128" spans="1:7">
      <c r="E128" s="75"/>
      <c r="F128" s="75">
        <f>ROUND(C128*E128,2)</f>
        <v>0</v>
      </c>
      <c r="G128" s="89">
        <f t="shared" si="19"/>
        <v>0</v>
      </c>
    </row>
    <row r="129" spans="1:7" ht="110.25" customHeight="1">
      <c r="A129" s="2">
        <f>A125+0.01</f>
        <v>4.04</v>
      </c>
      <c r="B129" s="311" t="s">
        <v>255</v>
      </c>
      <c r="C129" s="287"/>
      <c r="D129" s="113"/>
      <c r="E129" s="75"/>
      <c r="F129" s="75"/>
      <c r="G129" s="89"/>
    </row>
    <row r="130" spans="1:7">
      <c r="A130" s="2" t="s">
        <v>34</v>
      </c>
      <c r="B130" s="155" t="s">
        <v>19</v>
      </c>
      <c r="C130" s="74">
        <v>0</v>
      </c>
      <c r="D130" s="90">
        <v>7</v>
      </c>
      <c r="E130" s="269"/>
      <c r="F130" s="75">
        <f>ROUND(C130*E130,2)</f>
        <v>0</v>
      </c>
      <c r="G130" s="89">
        <f>ROUND(D130*E130,2)</f>
        <v>0</v>
      </c>
    </row>
    <row r="131" spans="1:7">
      <c r="E131" s="75"/>
      <c r="F131" s="75"/>
      <c r="G131" s="89"/>
    </row>
    <row r="132" spans="1:7">
      <c r="E132" s="75"/>
      <c r="F132" s="75">
        <f>ROUND(C132*E132,2)</f>
        <v>0</v>
      </c>
      <c r="G132" s="89">
        <f t="shared" si="19"/>
        <v>0</v>
      </c>
    </row>
    <row r="133" spans="1:7" ht="91.5" customHeight="1">
      <c r="A133" s="2">
        <f>A129+0.01</f>
        <v>4.05</v>
      </c>
      <c r="B133" s="286" t="s">
        <v>256</v>
      </c>
      <c r="C133" s="287"/>
      <c r="D133" s="113"/>
      <c r="E133" s="75"/>
      <c r="F133" s="75"/>
      <c r="G133" s="89"/>
    </row>
    <row r="134" spans="1:7">
      <c r="A134" s="2" t="s">
        <v>34</v>
      </c>
      <c r="B134" s="155" t="s">
        <v>19</v>
      </c>
      <c r="C134" s="74">
        <v>0</v>
      </c>
      <c r="D134" s="90">
        <v>1</v>
      </c>
      <c r="E134" s="269"/>
      <c r="F134" s="75">
        <f>ROUND(C134*E134,2)</f>
        <v>0</v>
      </c>
      <c r="G134" s="89">
        <f>ROUND(D134*E134,2)</f>
        <v>0</v>
      </c>
    </row>
    <row r="135" spans="1:7">
      <c r="E135" s="75"/>
      <c r="F135" s="75"/>
      <c r="G135" s="89"/>
    </row>
    <row r="136" spans="1:7">
      <c r="E136" s="75"/>
      <c r="F136" s="75">
        <f>ROUND(C136*E136,2)</f>
        <v>0</v>
      </c>
      <c r="G136" s="89">
        <f t="shared" ref="G136" si="20">ROUND(E136*F136,2)</f>
        <v>0</v>
      </c>
    </row>
    <row r="137" spans="1:7" ht="53.25" customHeight="1">
      <c r="A137" s="2">
        <f>A133+0.01</f>
        <v>4.0599999999999996</v>
      </c>
      <c r="B137" s="286" t="s">
        <v>423</v>
      </c>
      <c r="C137" s="287"/>
      <c r="D137" s="113"/>
      <c r="E137" s="75"/>
      <c r="F137" s="75"/>
      <c r="G137" s="89"/>
    </row>
    <row r="138" spans="1:7">
      <c r="A138" s="2" t="s">
        <v>34</v>
      </c>
      <c r="B138" s="229" t="s">
        <v>19</v>
      </c>
      <c r="C138" s="74">
        <v>0</v>
      </c>
      <c r="D138" s="90">
        <v>1</v>
      </c>
      <c r="E138" s="269"/>
      <c r="F138" s="75">
        <f>ROUND(C138*E138,2)</f>
        <v>0</v>
      </c>
      <c r="G138" s="89">
        <f>ROUND(D138*E138,2)</f>
        <v>0</v>
      </c>
    </row>
    <row r="139" spans="1:7">
      <c r="B139" s="229"/>
      <c r="E139" s="75"/>
      <c r="F139" s="75"/>
      <c r="G139" s="89"/>
    </row>
    <row r="140" spans="1:7">
      <c r="B140" s="229"/>
      <c r="E140" s="75"/>
      <c r="F140" s="75">
        <f>ROUND(C140*E140,2)</f>
        <v>0</v>
      </c>
      <c r="G140" s="89">
        <f t="shared" ref="G140" si="21">ROUND(E140*F140,2)</f>
        <v>0</v>
      </c>
    </row>
    <row r="141" spans="1:7" ht="51" customHeight="1">
      <c r="A141" s="2">
        <f>A137+0.01</f>
        <v>4.07</v>
      </c>
      <c r="B141" s="275" t="s">
        <v>257</v>
      </c>
      <c r="C141" s="276"/>
      <c r="D141" s="88"/>
      <c r="E141" s="75"/>
      <c r="F141" s="75">
        <f>ROUND(C141*E141,2)</f>
        <v>0</v>
      </c>
      <c r="G141" s="89">
        <f t="shared" si="19"/>
        <v>0</v>
      </c>
    </row>
    <row r="142" spans="1:7">
      <c r="A142" s="2" t="s">
        <v>34</v>
      </c>
      <c r="B142" s="155" t="s">
        <v>19</v>
      </c>
      <c r="C142" s="74">
        <v>0</v>
      </c>
      <c r="D142" s="90">
        <v>1</v>
      </c>
      <c r="E142" s="269"/>
      <c r="F142" s="75">
        <f>ROUND(C142*E142,2)</f>
        <v>0</v>
      </c>
      <c r="G142" s="89">
        <f>ROUND(D142*E142,2)</f>
        <v>0</v>
      </c>
    </row>
    <row r="143" spans="1:7">
      <c r="E143" s="75"/>
      <c r="F143" s="75"/>
      <c r="G143" s="89"/>
    </row>
    <row r="144" spans="1:7">
      <c r="E144" s="75"/>
      <c r="F144" s="75">
        <f>ROUND(C144*E144,2)</f>
        <v>0</v>
      </c>
      <c r="G144" s="89">
        <f t="shared" si="19"/>
        <v>0</v>
      </c>
    </row>
    <row r="145" spans="1:10" ht="39" customHeight="1">
      <c r="A145" s="2">
        <f>A141+0.01</f>
        <v>4.08</v>
      </c>
      <c r="B145" s="275" t="s">
        <v>254</v>
      </c>
      <c r="C145" s="276"/>
      <c r="D145" s="88"/>
      <c r="E145" s="75"/>
      <c r="F145" s="75">
        <f>ROUND(C145*E145,2)</f>
        <v>0</v>
      </c>
      <c r="G145" s="89">
        <f t="shared" ref="G145" si="22">ROUND(E145*F145,2)</f>
        <v>0</v>
      </c>
    </row>
    <row r="146" spans="1:10">
      <c r="A146" s="2" t="s">
        <v>34</v>
      </c>
      <c r="B146" s="155" t="s">
        <v>19</v>
      </c>
      <c r="C146" s="74">
        <v>0</v>
      </c>
      <c r="D146" s="90">
        <v>5</v>
      </c>
      <c r="E146" s="269"/>
      <c r="F146" s="75">
        <f>ROUND(C146*E146,2)</f>
        <v>0</v>
      </c>
      <c r="G146" s="89">
        <f>ROUND(D146*E146,2)</f>
        <v>0</v>
      </c>
    </row>
    <row r="147" spans="1:10">
      <c r="E147" s="75"/>
      <c r="F147" s="75"/>
      <c r="G147" s="89"/>
    </row>
    <row r="148" spans="1:10">
      <c r="E148" s="75"/>
      <c r="F148" s="75">
        <f>ROUND(C148*E148,2)</f>
        <v>0</v>
      </c>
      <c r="G148" s="89">
        <f t="shared" ref="G148" si="23">ROUND(E148*F148,2)</f>
        <v>0</v>
      </c>
    </row>
    <row r="149" spans="1:10">
      <c r="E149" s="75"/>
      <c r="F149" s="75"/>
      <c r="G149" s="89"/>
    </row>
    <row r="150" spans="1:10" ht="15.75" thickBot="1">
      <c r="B150" s="6" t="s">
        <v>156</v>
      </c>
      <c r="C150" s="10"/>
      <c r="D150" s="103"/>
      <c r="E150" s="104"/>
      <c r="F150" s="104">
        <f>SUM(F116:F149)</f>
        <v>0</v>
      </c>
      <c r="G150" s="105">
        <f>SUM(G116:G149)</f>
        <v>0</v>
      </c>
    </row>
    <row r="151" spans="1:10" ht="15.75" thickTop="1">
      <c r="A151" s="2" t="s">
        <v>10</v>
      </c>
      <c r="B151" s="197" t="s">
        <v>246</v>
      </c>
      <c r="C151" s="129"/>
      <c r="D151" s="119"/>
      <c r="E151" s="110"/>
      <c r="F151" s="110"/>
      <c r="G151" s="111"/>
      <c r="J151" s="143"/>
    </row>
    <row r="152" spans="1:10">
      <c r="B152" s="5"/>
      <c r="C152" s="129"/>
      <c r="D152" s="119"/>
      <c r="E152" s="110"/>
      <c r="F152" s="110"/>
      <c r="G152" s="111"/>
      <c r="J152" s="143"/>
    </row>
    <row r="153" spans="1:10" ht="30.75" customHeight="1">
      <c r="A153" s="2">
        <v>5.01</v>
      </c>
      <c r="B153" s="284" t="s">
        <v>40</v>
      </c>
      <c r="C153" s="290"/>
      <c r="D153" s="92"/>
      <c r="E153" s="110"/>
      <c r="F153" s="110"/>
      <c r="G153" s="111"/>
      <c r="J153" s="143"/>
    </row>
    <row r="154" spans="1:10">
      <c r="A154" s="2" t="s">
        <v>73</v>
      </c>
      <c r="B154" s="155" t="s">
        <v>1</v>
      </c>
      <c r="C154" s="129">
        <v>0</v>
      </c>
      <c r="D154" s="119">
        <v>1</v>
      </c>
      <c r="E154" s="269"/>
      <c r="F154" s="75">
        <f>ROUND(C154*E154,2)</f>
        <v>0</v>
      </c>
      <c r="G154" s="89">
        <f>ROUND(D154*E154,2)</f>
        <v>0</v>
      </c>
      <c r="J154" s="143"/>
    </row>
    <row r="155" spans="1:10">
      <c r="C155" s="129"/>
      <c r="D155" s="119"/>
      <c r="E155" s="110"/>
      <c r="F155" s="75"/>
      <c r="G155" s="89"/>
      <c r="J155" s="143"/>
    </row>
    <row r="156" spans="1:10">
      <c r="B156" s="5"/>
      <c r="C156" s="129"/>
      <c r="D156" s="119"/>
      <c r="E156" s="110"/>
      <c r="F156" s="75">
        <f>ROUND(C156*E156,2)</f>
        <v>0</v>
      </c>
      <c r="G156" s="89">
        <f t="shared" ref="G156:G197" si="24">ROUND(E156*F156,2)</f>
        <v>0</v>
      </c>
      <c r="J156" s="143"/>
    </row>
    <row r="157" spans="1:10" ht="138.75" customHeight="1">
      <c r="A157" s="2">
        <f>A153+0.01</f>
        <v>5.0199999999999996</v>
      </c>
      <c r="B157" s="291" t="s">
        <v>243</v>
      </c>
      <c r="C157" s="276"/>
      <c r="D157" s="88"/>
      <c r="E157" s="75"/>
      <c r="F157" s="75">
        <f t="shared" ref="F157:F158" si="25">ROUND(C157*E157,2)</f>
        <v>0</v>
      </c>
      <c r="G157" s="89">
        <f t="shared" si="24"/>
        <v>0</v>
      </c>
    </row>
    <row r="158" spans="1:10" ht="18">
      <c r="A158" s="2" t="s">
        <v>73</v>
      </c>
      <c r="B158" s="184" t="s">
        <v>31</v>
      </c>
      <c r="C158" s="74">
        <v>0</v>
      </c>
      <c r="D158" s="90">
        <f>7*1.2</f>
        <v>8.4</v>
      </c>
      <c r="E158" s="269"/>
      <c r="F158" s="75">
        <f t="shared" si="25"/>
        <v>0</v>
      </c>
      <c r="G158" s="89">
        <f>ROUND(D158*E158,2)</f>
        <v>0</v>
      </c>
    </row>
    <row r="159" spans="1:10">
      <c r="B159" s="184"/>
      <c r="E159" s="75"/>
      <c r="F159" s="75"/>
      <c r="G159" s="89"/>
    </row>
    <row r="160" spans="1:10">
      <c r="B160" s="184"/>
      <c r="E160" s="75"/>
      <c r="F160" s="75">
        <f>ROUND(C160*E160,2)</f>
        <v>0</v>
      </c>
      <c r="G160" s="89">
        <f t="shared" ref="G160" si="26">ROUND(E160*F160,2)</f>
        <v>0</v>
      </c>
    </row>
    <row r="161" spans="1:10" ht="90.75" customHeight="1">
      <c r="A161" s="2">
        <f>A157+0.01</f>
        <v>5.03</v>
      </c>
      <c r="B161" s="284" t="s">
        <v>245</v>
      </c>
      <c r="C161" s="290"/>
      <c r="D161" s="92"/>
      <c r="E161" s="110"/>
      <c r="F161" s="75">
        <f>ROUND(C161*E161,2)</f>
        <v>0</v>
      </c>
      <c r="G161" s="89">
        <f t="shared" ref="G161" si="27">ROUND(E161*F161,2)</f>
        <v>0</v>
      </c>
      <c r="J161" s="143"/>
    </row>
    <row r="162" spans="1:10">
      <c r="A162" s="2" t="s">
        <v>73</v>
      </c>
      <c r="B162" s="159" t="s">
        <v>1</v>
      </c>
      <c r="C162" s="129">
        <v>0</v>
      </c>
      <c r="D162" s="119">
        <v>1</v>
      </c>
      <c r="E162" s="269"/>
      <c r="F162" s="75">
        <f>ROUND(C162*E162,2)</f>
        <v>0</v>
      </c>
      <c r="G162" s="89">
        <f>ROUND(D162*E162,2)</f>
        <v>0</v>
      </c>
      <c r="J162" s="143"/>
    </row>
    <row r="163" spans="1:10">
      <c r="B163" s="159"/>
      <c r="C163" s="129"/>
      <c r="D163" s="119"/>
      <c r="E163" s="110"/>
      <c r="F163" s="75"/>
      <c r="G163" s="89"/>
      <c r="J163" s="143"/>
    </row>
    <row r="164" spans="1:10">
      <c r="B164" s="5"/>
      <c r="C164" s="129"/>
      <c r="D164" s="119"/>
      <c r="E164" s="110"/>
      <c r="F164" s="75">
        <f>ROUND(C164*E164,2)</f>
        <v>0</v>
      </c>
      <c r="G164" s="89">
        <f t="shared" ref="G164:G189" si="28">ROUND(E164*F164,2)</f>
        <v>0</v>
      </c>
      <c r="J164" s="143"/>
    </row>
    <row r="165" spans="1:10" ht="37.5" customHeight="1">
      <c r="A165" s="2">
        <f>A161+0.01</f>
        <v>5.04</v>
      </c>
      <c r="B165" s="284" t="s">
        <v>248</v>
      </c>
      <c r="C165" s="290"/>
      <c r="D165" s="92"/>
      <c r="E165" s="110"/>
      <c r="F165" s="75">
        <f>ROUND(C165*E165,2)</f>
        <v>0</v>
      </c>
      <c r="G165" s="89">
        <f t="shared" si="28"/>
        <v>0</v>
      </c>
      <c r="J165" s="143"/>
    </row>
    <row r="166" spans="1:10" ht="16.5">
      <c r="A166" s="2" t="s">
        <v>73</v>
      </c>
      <c r="B166" s="184" t="s">
        <v>107</v>
      </c>
      <c r="C166" s="129">
        <v>0</v>
      </c>
      <c r="D166" s="119">
        <f>3.2*1*0.1</f>
        <v>0.32</v>
      </c>
      <c r="E166" s="269"/>
      <c r="F166" s="75">
        <f>ROUND(C166*E166,2)</f>
        <v>0</v>
      </c>
      <c r="G166" s="89">
        <f>ROUND(D166*E166,2)</f>
        <v>0</v>
      </c>
      <c r="J166" s="143"/>
    </row>
    <row r="167" spans="1:10">
      <c r="B167" s="184"/>
      <c r="C167" s="129"/>
      <c r="D167" s="119"/>
      <c r="E167" s="110"/>
      <c r="F167" s="75"/>
      <c r="G167" s="89"/>
      <c r="J167" s="143"/>
    </row>
    <row r="168" spans="1:10">
      <c r="B168" s="5"/>
      <c r="C168" s="129"/>
      <c r="D168" s="119"/>
      <c r="E168" s="110"/>
      <c r="F168" s="75">
        <f>ROUND(C168*E168,2)</f>
        <v>0</v>
      </c>
      <c r="G168" s="89">
        <f t="shared" ref="G168:G169" si="29">ROUND(E168*F168,2)</f>
        <v>0</v>
      </c>
      <c r="J168" s="143"/>
    </row>
    <row r="169" spans="1:10" ht="37.5" customHeight="1">
      <c r="A169" s="2">
        <f>A165+0.01</f>
        <v>5.05</v>
      </c>
      <c r="B169" s="284" t="s">
        <v>249</v>
      </c>
      <c r="C169" s="290"/>
      <c r="D169" s="92"/>
      <c r="E169" s="110"/>
      <c r="F169" s="75">
        <f>ROUND(C169*E169,2)</f>
        <v>0</v>
      </c>
      <c r="G169" s="89">
        <f t="shared" si="29"/>
        <v>0</v>
      </c>
      <c r="J169" s="143"/>
    </row>
    <row r="170" spans="1:10" ht="16.5">
      <c r="A170" s="2" t="s">
        <v>73</v>
      </c>
      <c r="B170" s="194" t="s">
        <v>107</v>
      </c>
      <c r="C170" s="129">
        <v>0</v>
      </c>
      <c r="D170" s="119">
        <f>0.4*0.8*3.2</f>
        <v>1.02</v>
      </c>
      <c r="E170" s="269"/>
      <c r="F170" s="75">
        <f>ROUND(C170*E170,2)</f>
        <v>0</v>
      </c>
      <c r="G170" s="89">
        <f>ROUND(D170*E170,2)</f>
        <v>0</v>
      </c>
      <c r="J170" s="143"/>
    </row>
    <row r="171" spans="1:10">
      <c r="B171" s="194"/>
      <c r="C171" s="129"/>
      <c r="D171" s="119"/>
      <c r="E171" s="110"/>
      <c r="F171" s="75"/>
      <c r="G171" s="89"/>
      <c r="J171" s="143"/>
    </row>
    <row r="172" spans="1:10">
      <c r="B172" s="5"/>
      <c r="C172" s="129"/>
      <c r="D172" s="119"/>
      <c r="E172" s="110"/>
      <c r="F172" s="75">
        <f>ROUND(C172*E172,2)</f>
        <v>0</v>
      </c>
      <c r="G172" s="89">
        <f t="shared" ref="G172:G173" si="30">ROUND(E172*F172,2)</f>
        <v>0</v>
      </c>
      <c r="J172" s="143"/>
    </row>
    <row r="173" spans="1:10" ht="37.5" customHeight="1">
      <c r="A173" s="2">
        <f>A169+0.01</f>
        <v>5.0599999999999996</v>
      </c>
      <c r="B173" s="284" t="s">
        <v>250</v>
      </c>
      <c r="C173" s="290"/>
      <c r="D173" s="92"/>
      <c r="E173" s="110"/>
      <c r="F173" s="75">
        <f>ROUND(C173*E173,2)</f>
        <v>0</v>
      </c>
      <c r="G173" s="89">
        <f t="shared" si="30"/>
        <v>0</v>
      </c>
      <c r="J173" s="143"/>
    </row>
    <row r="174" spans="1:10" ht="16.5">
      <c r="A174" s="2" t="s">
        <v>73</v>
      </c>
      <c r="B174" s="194" t="s">
        <v>107</v>
      </c>
      <c r="C174" s="129">
        <v>0</v>
      </c>
      <c r="D174" s="119">
        <f>4.6*0.03</f>
        <v>0.14000000000000001</v>
      </c>
      <c r="E174" s="269"/>
      <c r="F174" s="75">
        <f>ROUND(C174*E174,2)</f>
        <v>0</v>
      </c>
      <c r="G174" s="89">
        <f>ROUND(D174*E174,2)</f>
        <v>0</v>
      </c>
      <c r="J174" s="143"/>
    </row>
    <row r="175" spans="1:10">
      <c r="B175" s="194"/>
      <c r="C175" s="129"/>
      <c r="D175" s="119"/>
      <c r="E175" s="110"/>
      <c r="F175" s="75"/>
      <c r="G175" s="89"/>
      <c r="J175" s="143"/>
    </row>
    <row r="176" spans="1:10">
      <c r="B176" s="5"/>
      <c r="C176" s="129"/>
      <c r="D176" s="119"/>
      <c r="E176" s="110"/>
      <c r="F176" s="75">
        <f>ROUND(C176*E176,2)</f>
        <v>0</v>
      </c>
      <c r="G176" s="89">
        <f t="shared" ref="G176:G181" si="31">ROUND(E176*F176,2)</f>
        <v>0</v>
      </c>
      <c r="J176" s="143"/>
    </row>
    <row r="177" spans="1:10" ht="27.75" customHeight="1">
      <c r="A177" s="2">
        <f>A173+0.01</f>
        <v>5.07</v>
      </c>
      <c r="B177" s="284" t="s">
        <v>268</v>
      </c>
      <c r="C177" s="290"/>
      <c r="D177" s="92"/>
      <c r="E177" s="110"/>
      <c r="F177" s="75">
        <f>ROUND(C177*E177,2)</f>
        <v>0</v>
      </c>
      <c r="G177" s="89">
        <f t="shared" si="31"/>
        <v>0</v>
      </c>
      <c r="J177" s="143"/>
    </row>
    <row r="178" spans="1:10" ht="16.5">
      <c r="A178" s="2" t="s">
        <v>73</v>
      </c>
      <c r="B178" s="198" t="s">
        <v>96</v>
      </c>
      <c r="C178" s="129">
        <v>0</v>
      </c>
      <c r="D178" s="119">
        <f>4.5*2+3.13*0.4*2+0.4*0.8*2+0.5*0.3+2.82*0.3</f>
        <v>13.14</v>
      </c>
      <c r="E178" s="269"/>
      <c r="F178" s="75">
        <f>ROUND(C178*E178,2)</f>
        <v>0</v>
      </c>
      <c r="G178" s="89">
        <f>ROUND(D178*E178,2)</f>
        <v>0</v>
      </c>
      <c r="J178" s="143"/>
    </row>
    <row r="179" spans="1:10">
      <c r="B179" s="198"/>
      <c r="C179" s="129"/>
      <c r="D179" s="119"/>
      <c r="E179" s="110"/>
      <c r="F179" s="75"/>
      <c r="G179" s="89"/>
      <c r="J179" s="143"/>
    </row>
    <row r="180" spans="1:10">
      <c r="B180" s="5"/>
      <c r="C180" s="129"/>
      <c r="D180" s="119"/>
      <c r="E180" s="110"/>
      <c r="F180" s="75">
        <f>ROUND(C180*E180,2)</f>
        <v>0</v>
      </c>
      <c r="G180" s="89">
        <f t="shared" ref="G180" si="32">ROUND(E180*F180,2)</f>
        <v>0</v>
      </c>
      <c r="J180" s="143"/>
    </row>
    <row r="181" spans="1:10" ht="37.5" customHeight="1">
      <c r="A181" s="2">
        <f>A177+0.01</f>
        <v>5.08</v>
      </c>
      <c r="B181" s="284" t="s">
        <v>422</v>
      </c>
      <c r="C181" s="290"/>
      <c r="D181" s="92"/>
      <c r="E181" s="110"/>
      <c r="F181" s="75">
        <f>ROUND(C181*E181,2)</f>
        <v>0</v>
      </c>
      <c r="G181" s="89">
        <f t="shared" si="31"/>
        <v>0</v>
      </c>
      <c r="J181" s="143"/>
    </row>
    <row r="182" spans="1:10">
      <c r="A182" s="2" t="s">
        <v>73</v>
      </c>
      <c r="B182" s="198" t="s">
        <v>266</v>
      </c>
      <c r="C182" s="129">
        <v>0</v>
      </c>
      <c r="D182" s="119">
        <f>88.21+86.41+38.1</f>
        <v>212.72</v>
      </c>
      <c r="E182" s="269"/>
      <c r="F182" s="75">
        <f>ROUND(C182*E182,2)</f>
        <v>0</v>
      </c>
      <c r="G182" s="89">
        <f>ROUND(D182*E182,2)</f>
        <v>0</v>
      </c>
      <c r="J182" s="143"/>
    </row>
    <row r="183" spans="1:10">
      <c r="B183" s="198"/>
      <c r="C183" s="129"/>
      <c r="D183" s="119"/>
      <c r="E183" s="110"/>
      <c r="F183" s="75"/>
      <c r="G183" s="89"/>
      <c r="J183" s="143"/>
    </row>
    <row r="184" spans="1:10">
      <c r="B184" s="5"/>
      <c r="C184" s="129"/>
      <c r="D184" s="119"/>
      <c r="E184" s="110"/>
      <c r="F184" s="75">
        <f>ROUND(C184*E184,2)</f>
        <v>0</v>
      </c>
      <c r="G184" s="89">
        <f t="shared" ref="G184:G185" si="33">ROUND(E184*F184,2)</f>
        <v>0</v>
      </c>
      <c r="J184" s="143"/>
    </row>
    <row r="185" spans="1:10" ht="37.5" customHeight="1">
      <c r="A185" s="2">
        <f>A181+0.01</f>
        <v>5.09</v>
      </c>
      <c r="B185" s="284" t="s">
        <v>267</v>
      </c>
      <c r="C185" s="290"/>
      <c r="D185" s="92"/>
      <c r="E185" s="110"/>
      <c r="F185" s="75">
        <f>ROUND(C185*E185,2)</f>
        <v>0</v>
      </c>
      <c r="G185" s="89">
        <f t="shared" si="33"/>
        <v>0</v>
      </c>
      <c r="J185" s="143"/>
    </row>
    <row r="186" spans="1:10">
      <c r="A186" s="2" t="s">
        <v>73</v>
      </c>
      <c r="B186" s="198" t="s">
        <v>266</v>
      </c>
      <c r="C186" s="129">
        <v>0</v>
      </c>
      <c r="D186" s="119">
        <f>53.15+103</f>
        <v>156.15</v>
      </c>
      <c r="E186" s="269"/>
      <c r="F186" s="75">
        <f>ROUND(C186*E186,2)</f>
        <v>0</v>
      </c>
      <c r="G186" s="89">
        <f>ROUND(D186*E186,2)</f>
        <v>0</v>
      </c>
      <c r="J186" s="143"/>
    </row>
    <row r="187" spans="1:10">
      <c r="B187" s="198"/>
      <c r="C187" s="129"/>
      <c r="D187" s="119"/>
      <c r="E187" s="110"/>
      <c r="F187" s="75"/>
      <c r="G187" s="89"/>
      <c r="J187" s="143"/>
    </row>
    <row r="188" spans="1:10">
      <c r="B188" s="5"/>
      <c r="C188" s="129"/>
      <c r="D188" s="119"/>
      <c r="E188" s="110"/>
      <c r="F188" s="75">
        <f>ROUND(C188*E188,2)</f>
        <v>0</v>
      </c>
      <c r="G188" s="89">
        <f t="shared" ref="G188" si="34">ROUND(E188*F188,2)</f>
        <v>0</v>
      </c>
      <c r="J188" s="143"/>
    </row>
    <row r="189" spans="1:10" ht="106.5" customHeight="1">
      <c r="A189" s="2">
        <f>A181+0.01</f>
        <v>5.09</v>
      </c>
      <c r="B189" s="284" t="s">
        <v>251</v>
      </c>
      <c r="C189" s="290"/>
      <c r="D189" s="92"/>
      <c r="E189" s="110"/>
      <c r="F189" s="75">
        <f>ROUND(C189*E189,2)</f>
        <v>0</v>
      </c>
      <c r="G189" s="89">
        <f t="shared" si="28"/>
        <v>0</v>
      </c>
      <c r="J189" s="143"/>
    </row>
    <row r="190" spans="1:10" ht="18">
      <c r="A190" s="2" t="s">
        <v>73</v>
      </c>
      <c r="B190" s="184" t="s">
        <v>31</v>
      </c>
      <c r="C190" s="129">
        <v>0</v>
      </c>
      <c r="D190" s="119">
        <f>3.1*(4+4+2.9)</f>
        <v>33.79</v>
      </c>
      <c r="E190" s="269"/>
      <c r="F190" s="75">
        <f>ROUND(C190*E190,2)</f>
        <v>0</v>
      </c>
      <c r="G190" s="89">
        <f>ROUND(D190*E190,2)</f>
        <v>0</v>
      </c>
      <c r="J190" s="143"/>
    </row>
    <row r="191" spans="1:10">
      <c r="B191" s="184"/>
      <c r="C191" s="129"/>
      <c r="D191" s="119"/>
      <c r="E191" s="110"/>
      <c r="F191" s="75"/>
      <c r="G191" s="89"/>
      <c r="J191" s="143"/>
    </row>
    <row r="192" spans="1:10">
      <c r="B192" s="5"/>
      <c r="C192" s="129"/>
      <c r="D192" s="119"/>
      <c r="E192" s="110"/>
      <c r="F192" s="75">
        <f>ROUND(C192*E192,2)</f>
        <v>0</v>
      </c>
      <c r="G192" s="89">
        <f t="shared" ref="G192:G196" si="35">ROUND(E192*F192,2)</f>
        <v>0</v>
      </c>
      <c r="J192" s="143"/>
    </row>
    <row r="193" spans="1:13" ht="63.75" customHeight="1">
      <c r="A193" s="2">
        <f>A185+0.01</f>
        <v>5.0999999999999996</v>
      </c>
      <c r="B193" s="284" t="s">
        <v>41</v>
      </c>
      <c r="C193" s="290"/>
      <c r="D193" s="92"/>
      <c r="E193" s="110"/>
      <c r="F193" s="75">
        <f>ROUND(C193*E193,2)</f>
        <v>0</v>
      </c>
      <c r="G193" s="89">
        <f t="shared" si="35"/>
        <v>0</v>
      </c>
      <c r="J193" s="143"/>
    </row>
    <row r="194" spans="1:13">
      <c r="A194" s="2" t="s">
        <v>73</v>
      </c>
      <c r="B194" s="198" t="s">
        <v>1</v>
      </c>
      <c r="C194" s="129">
        <v>0</v>
      </c>
      <c r="D194" s="119">
        <v>1</v>
      </c>
      <c r="E194" s="269"/>
      <c r="F194" s="75">
        <f>ROUND(C194*E194,2)</f>
        <v>0</v>
      </c>
      <c r="G194" s="89">
        <f>ROUND(D194*E194,2)</f>
        <v>0</v>
      </c>
      <c r="J194" s="143"/>
    </row>
    <row r="195" spans="1:13">
      <c r="B195" s="198"/>
      <c r="C195" s="129"/>
      <c r="D195" s="119"/>
      <c r="E195" s="110"/>
      <c r="F195" s="75"/>
      <c r="G195" s="89"/>
      <c r="J195" s="143"/>
    </row>
    <row r="196" spans="1:13">
      <c r="B196" s="5"/>
      <c r="C196" s="129"/>
      <c r="D196" s="119"/>
      <c r="E196" s="110"/>
      <c r="F196" s="75">
        <f>ROUND(C196*E196,2)</f>
        <v>0</v>
      </c>
      <c r="G196" s="89">
        <f t="shared" si="35"/>
        <v>0</v>
      </c>
      <c r="J196" s="143"/>
    </row>
    <row r="197" spans="1:13" s="189" customFormat="1" ht="48" customHeight="1">
      <c r="A197" s="2"/>
      <c r="B197" s="299" t="s">
        <v>244</v>
      </c>
      <c r="C197" s="299"/>
      <c r="D197" s="107"/>
      <c r="E197" s="195"/>
      <c r="F197" s="187">
        <f>ROUND(C197*E197,2)</f>
        <v>0</v>
      </c>
      <c r="G197" s="188">
        <f t="shared" si="24"/>
        <v>0</v>
      </c>
      <c r="H197" s="196"/>
      <c r="I197" s="149"/>
      <c r="J197" s="149"/>
      <c r="K197" s="149"/>
      <c r="L197" s="196"/>
      <c r="M197" s="196"/>
    </row>
    <row r="198" spans="1:13" s="189" customFormat="1">
      <c r="A198" s="2"/>
      <c r="B198" s="185"/>
      <c r="C198" s="190"/>
      <c r="D198" s="191"/>
      <c r="E198" s="116"/>
      <c r="F198" s="187">
        <f>ROUND(C198*E198,2)</f>
        <v>0</v>
      </c>
      <c r="G198" s="188">
        <f>ROUND(D198*E198,2)</f>
        <v>0</v>
      </c>
      <c r="H198" s="196"/>
      <c r="I198" s="149"/>
      <c r="J198" s="149"/>
      <c r="K198" s="149"/>
      <c r="L198" s="196"/>
      <c r="M198" s="196"/>
    </row>
    <row r="199" spans="1:13">
      <c r="B199" s="127"/>
      <c r="C199" s="128"/>
      <c r="D199" s="109"/>
      <c r="E199" s="75"/>
      <c r="F199" s="75"/>
      <c r="G199" s="89"/>
      <c r="J199" s="143"/>
    </row>
    <row r="200" spans="1:13" ht="15.75" thickBot="1">
      <c r="B200" s="138" t="s">
        <v>247</v>
      </c>
      <c r="C200" s="130"/>
      <c r="D200" s="122"/>
      <c r="E200" s="104"/>
      <c r="F200" s="104">
        <f>SUM(F151:F199)</f>
        <v>0</v>
      </c>
      <c r="G200" s="105">
        <f>SUM(G151:G199)</f>
        <v>0</v>
      </c>
      <c r="J200" s="143"/>
    </row>
    <row r="201" spans="1:13" ht="15.75" thickTop="1">
      <c r="B201" s="59"/>
      <c r="C201" s="131"/>
      <c r="D201" s="123"/>
      <c r="E201" s="116"/>
      <c r="F201" s="116"/>
      <c r="G201" s="117"/>
      <c r="J201" s="143"/>
    </row>
    <row r="202" spans="1:13">
      <c r="E202" s="75"/>
      <c r="F202" s="75"/>
      <c r="G202" s="89"/>
    </row>
    <row r="203" spans="1:13">
      <c r="E203" s="75"/>
      <c r="F203" s="75"/>
      <c r="G203" s="89"/>
    </row>
    <row r="204" spans="1:13">
      <c r="E204" s="75"/>
      <c r="F204" s="75"/>
      <c r="G204" s="89"/>
    </row>
    <row r="205" spans="1:13">
      <c r="E205" s="75"/>
      <c r="F205" s="75"/>
      <c r="G205" s="89"/>
    </row>
    <row r="206" spans="1:13">
      <c r="E206" s="75"/>
      <c r="F206" s="75"/>
      <c r="G206" s="89"/>
    </row>
    <row r="207" spans="1:13">
      <c r="E207" s="75"/>
      <c r="F207" s="75"/>
      <c r="G207" s="89"/>
    </row>
    <row r="208" spans="1:13">
      <c r="E208" s="75"/>
      <c r="F208" s="75"/>
      <c r="G208" s="89"/>
    </row>
    <row r="209" spans="5:7">
      <c r="E209" s="75"/>
      <c r="F209" s="75"/>
      <c r="G209" s="89"/>
    </row>
    <row r="210" spans="5:7">
      <c r="E210" s="75"/>
      <c r="F210" s="75"/>
      <c r="G210" s="89"/>
    </row>
    <row r="211" spans="5:7">
      <c r="E211" s="75"/>
      <c r="F211" s="75"/>
      <c r="G211" s="89"/>
    </row>
    <row r="212" spans="5:7">
      <c r="E212" s="75"/>
      <c r="F212" s="75"/>
      <c r="G212" s="89"/>
    </row>
    <row r="213" spans="5:7">
      <c r="E213" s="75"/>
      <c r="F213" s="75"/>
      <c r="G213" s="89"/>
    </row>
    <row r="214" spans="5:7">
      <c r="E214" s="75"/>
      <c r="F214" s="75"/>
      <c r="G214" s="89"/>
    </row>
    <row r="215" spans="5:7">
      <c r="E215" s="75"/>
      <c r="F215" s="75"/>
      <c r="G215" s="89"/>
    </row>
    <row r="216" spans="5:7">
      <c r="E216" s="75"/>
      <c r="F216" s="75"/>
      <c r="G216" s="89"/>
    </row>
    <row r="217" spans="5:7">
      <c r="E217" s="75"/>
      <c r="F217" s="75"/>
      <c r="G217" s="89"/>
    </row>
    <row r="218" spans="5:7">
      <c r="E218" s="75"/>
      <c r="F218" s="75"/>
      <c r="G218" s="89"/>
    </row>
    <row r="219" spans="5:7">
      <c r="E219" s="75"/>
      <c r="F219" s="75"/>
      <c r="G219" s="89"/>
    </row>
    <row r="220" spans="5:7">
      <c r="E220" s="75"/>
      <c r="F220" s="75"/>
      <c r="G220" s="89"/>
    </row>
    <row r="221" spans="5:7">
      <c r="E221" s="75"/>
      <c r="F221" s="75"/>
      <c r="G221" s="89"/>
    </row>
    <row r="222" spans="5:7">
      <c r="E222" s="75"/>
      <c r="F222" s="75"/>
      <c r="G222" s="89"/>
    </row>
    <row r="223" spans="5:7">
      <c r="E223" s="75"/>
      <c r="F223" s="75"/>
      <c r="G223" s="89"/>
    </row>
    <row r="224" spans="5:7">
      <c r="E224" s="75"/>
      <c r="F224" s="75"/>
      <c r="G224" s="89"/>
    </row>
    <row r="225" spans="5:7">
      <c r="E225" s="75"/>
      <c r="F225" s="75"/>
      <c r="G225" s="89"/>
    </row>
    <row r="226" spans="5:7">
      <c r="E226" s="75"/>
      <c r="F226" s="75"/>
      <c r="G226" s="89"/>
    </row>
    <row r="227" spans="5:7">
      <c r="E227" s="75"/>
      <c r="F227" s="75"/>
      <c r="G227" s="89"/>
    </row>
    <row r="228" spans="5:7">
      <c r="E228" s="75"/>
      <c r="F228" s="75"/>
      <c r="G228" s="89"/>
    </row>
    <row r="229" spans="5:7">
      <c r="E229" s="75"/>
      <c r="F229" s="75"/>
      <c r="G229" s="89"/>
    </row>
    <row r="230" spans="5:7">
      <c r="E230" s="75"/>
      <c r="F230" s="75"/>
      <c r="G230" s="89"/>
    </row>
    <row r="231" spans="5:7">
      <c r="E231" s="75"/>
      <c r="F231" s="75"/>
      <c r="G231" s="89"/>
    </row>
    <row r="232" spans="5:7">
      <c r="E232" s="75"/>
      <c r="F232" s="75"/>
      <c r="G232" s="89"/>
    </row>
    <row r="233" spans="5:7">
      <c r="E233" s="75"/>
      <c r="F233" s="75"/>
      <c r="G233" s="89"/>
    </row>
    <row r="234" spans="5:7">
      <c r="E234" s="75"/>
      <c r="F234" s="75"/>
      <c r="G234" s="89"/>
    </row>
    <row r="235" spans="5:7">
      <c r="E235" s="75"/>
      <c r="F235" s="75"/>
      <c r="G235" s="89"/>
    </row>
    <row r="236" spans="5:7">
      <c r="E236" s="75"/>
      <c r="F236" s="75"/>
      <c r="G236" s="89"/>
    </row>
    <row r="237" spans="5:7">
      <c r="E237" s="75"/>
      <c r="F237" s="75"/>
      <c r="G237" s="89"/>
    </row>
    <row r="238" spans="5:7">
      <c r="E238" s="75"/>
      <c r="F238" s="75"/>
      <c r="G238" s="89"/>
    </row>
    <row r="239" spans="5:7">
      <c r="E239" s="75"/>
      <c r="F239" s="75"/>
      <c r="G239" s="89"/>
    </row>
    <row r="240" spans="5:7">
      <c r="E240" s="75"/>
      <c r="F240" s="75"/>
      <c r="G240" s="89"/>
    </row>
    <row r="241" spans="5:7">
      <c r="E241" s="75"/>
      <c r="F241" s="75"/>
      <c r="G241" s="89"/>
    </row>
    <row r="242" spans="5:7">
      <c r="E242" s="75"/>
      <c r="F242" s="75"/>
      <c r="G242" s="89"/>
    </row>
    <row r="243" spans="5:7">
      <c r="E243" s="75"/>
      <c r="F243" s="75"/>
      <c r="G243" s="89"/>
    </row>
    <row r="244" spans="5:7">
      <c r="E244" s="75"/>
      <c r="F244" s="75"/>
      <c r="G244" s="89"/>
    </row>
    <row r="245" spans="5:7">
      <c r="E245" s="75"/>
      <c r="F245" s="75"/>
      <c r="G245" s="89"/>
    </row>
    <row r="246" spans="5:7">
      <c r="E246" s="75"/>
      <c r="F246" s="75"/>
      <c r="G246" s="89"/>
    </row>
    <row r="247" spans="5:7">
      <c r="E247" s="75"/>
      <c r="F247" s="75"/>
      <c r="G247" s="89"/>
    </row>
    <row r="248" spans="5:7">
      <c r="E248" s="75"/>
      <c r="F248" s="75"/>
      <c r="G248" s="89"/>
    </row>
    <row r="249" spans="5:7">
      <c r="E249" s="102"/>
      <c r="F249" s="102"/>
      <c r="G249" s="124"/>
    </row>
    <row r="250" spans="5:7">
      <c r="E250" s="102"/>
      <c r="F250" s="102"/>
      <c r="G250" s="124"/>
    </row>
    <row r="251" spans="5:7">
      <c r="E251" s="102"/>
      <c r="F251" s="102"/>
      <c r="G251" s="124"/>
    </row>
    <row r="252" spans="5:7">
      <c r="E252" s="102"/>
      <c r="F252" s="102"/>
      <c r="G252" s="124"/>
    </row>
    <row r="253" spans="5:7">
      <c r="E253" s="102"/>
      <c r="F253" s="102"/>
      <c r="G253" s="124"/>
    </row>
    <row r="254" spans="5:7">
      <c r="E254" s="102"/>
      <c r="F254" s="102"/>
      <c r="G254" s="124"/>
    </row>
    <row r="255" spans="5:7">
      <c r="E255" s="102"/>
      <c r="F255" s="102"/>
      <c r="G255" s="124"/>
    </row>
    <row r="256" spans="5:7">
      <c r="E256" s="102"/>
      <c r="F256" s="102"/>
      <c r="G256" s="124"/>
    </row>
    <row r="257" spans="5:7">
      <c r="E257" s="102"/>
      <c r="F257" s="102"/>
      <c r="G257" s="124"/>
    </row>
    <row r="258" spans="5:7">
      <c r="E258" s="102"/>
      <c r="F258" s="102"/>
      <c r="G258" s="124"/>
    </row>
    <row r="259" spans="5:7">
      <c r="E259" s="102"/>
      <c r="F259" s="102"/>
      <c r="G259" s="124"/>
    </row>
    <row r="260" spans="5:7">
      <c r="E260" s="102"/>
      <c r="F260" s="102"/>
      <c r="G260" s="124"/>
    </row>
    <row r="261" spans="5:7">
      <c r="E261" s="102"/>
      <c r="F261" s="102"/>
      <c r="G261" s="124"/>
    </row>
    <row r="262" spans="5:7">
      <c r="E262" s="102"/>
      <c r="F262" s="102"/>
      <c r="G262" s="124"/>
    </row>
    <row r="263" spans="5:7">
      <c r="E263" s="102"/>
      <c r="F263" s="102"/>
      <c r="G263" s="124"/>
    </row>
    <row r="264" spans="5:7">
      <c r="E264" s="102"/>
      <c r="F264" s="102"/>
      <c r="G264" s="124"/>
    </row>
    <row r="265" spans="5:7">
      <c r="E265" s="102"/>
      <c r="F265" s="102"/>
      <c r="G265" s="124"/>
    </row>
    <row r="266" spans="5:7">
      <c r="E266" s="102"/>
      <c r="F266" s="102"/>
      <c r="G266" s="124"/>
    </row>
    <row r="267" spans="5:7">
      <c r="E267" s="102"/>
      <c r="F267" s="102"/>
      <c r="G267" s="124"/>
    </row>
    <row r="268" spans="5:7">
      <c r="E268" s="102"/>
      <c r="F268" s="102"/>
      <c r="G268" s="124"/>
    </row>
    <row r="269" spans="5:7">
      <c r="E269" s="102"/>
      <c r="F269" s="102"/>
      <c r="G269" s="124"/>
    </row>
    <row r="270" spans="5:7">
      <c r="E270" s="102"/>
      <c r="F270" s="102"/>
      <c r="G270" s="124"/>
    </row>
    <row r="271" spans="5:7">
      <c r="E271" s="102"/>
      <c r="F271" s="102"/>
      <c r="G271" s="124"/>
    </row>
    <row r="272" spans="5:7">
      <c r="E272" s="102"/>
      <c r="F272" s="102"/>
      <c r="G272" s="124"/>
    </row>
    <row r="273" spans="5:7">
      <c r="E273" s="102"/>
      <c r="F273" s="102"/>
      <c r="G273" s="124"/>
    </row>
    <row r="274" spans="5:7">
      <c r="E274" s="102"/>
      <c r="F274" s="102"/>
      <c r="G274" s="124"/>
    </row>
    <row r="275" spans="5:7">
      <c r="E275" s="102"/>
      <c r="F275" s="102"/>
      <c r="G275" s="124"/>
    </row>
    <row r="276" spans="5:7">
      <c r="E276" s="102"/>
      <c r="F276" s="102"/>
      <c r="G276" s="124"/>
    </row>
    <row r="277" spans="5:7">
      <c r="E277" s="102"/>
      <c r="F277" s="102"/>
      <c r="G277" s="124"/>
    </row>
    <row r="278" spans="5:7">
      <c r="E278" s="102"/>
      <c r="F278" s="102"/>
      <c r="G278" s="124"/>
    </row>
    <row r="279" spans="5:7">
      <c r="E279" s="102"/>
      <c r="F279" s="102"/>
      <c r="G279" s="124"/>
    </row>
    <row r="280" spans="5:7">
      <c r="E280" s="102"/>
      <c r="F280" s="102"/>
      <c r="G280" s="124"/>
    </row>
    <row r="281" spans="5:7">
      <c r="E281" s="102"/>
      <c r="F281" s="102"/>
      <c r="G281" s="124"/>
    </row>
  </sheetData>
  <autoFilter ref="F1:F293"/>
  <mergeCells count="52">
    <mergeCell ref="B29:C29"/>
    <mergeCell ref="B31:C31"/>
    <mergeCell ref="B48:C48"/>
    <mergeCell ref="B21:C21"/>
    <mergeCell ref="B25:C25"/>
    <mergeCell ref="B33:C33"/>
    <mergeCell ref="B35:C35"/>
    <mergeCell ref="B41:C41"/>
    <mergeCell ref="B37:C37"/>
    <mergeCell ref="B39:C39"/>
    <mergeCell ref="B43:C43"/>
    <mergeCell ref="B17:C17"/>
    <mergeCell ref="A1:F1"/>
    <mergeCell ref="A2:F2"/>
    <mergeCell ref="B8:C8"/>
    <mergeCell ref="B9:C9"/>
    <mergeCell ref="B13:C13"/>
    <mergeCell ref="B69:C69"/>
    <mergeCell ref="B73:C73"/>
    <mergeCell ref="B77:C77"/>
    <mergeCell ref="B81:C81"/>
    <mergeCell ref="B117:C117"/>
    <mergeCell ref="B88:C88"/>
    <mergeCell ref="B92:C92"/>
    <mergeCell ref="B96:C96"/>
    <mergeCell ref="B104:C104"/>
    <mergeCell ref="B100:C100"/>
    <mergeCell ref="B108:C108"/>
    <mergeCell ref="B49:C49"/>
    <mergeCell ref="B53:C53"/>
    <mergeCell ref="B57:C57"/>
    <mergeCell ref="B61:C61"/>
    <mergeCell ref="B197:C197"/>
    <mergeCell ref="B121:C121"/>
    <mergeCell ref="B133:C133"/>
    <mergeCell ref="B169:C169"/>
    <mergeCell ref="B173:C173"/>
    <mergeCell ref="B189:C189"/>
    <mergeCell ref="B165:C165"/>
    <mergeCell ref="B181:C181"/>
    <mergeCell ref="B185:C185"/>
    <mergeCell ref="B177:C177"/>
    <mergeCell ref="B193:C193"/>
    <mergeCell ref="B65:C65"/>
    <mergeCell ref="B153:C153"/>
    <mergeCell ref="B157:C157"/>
    <mergeCell ref="B161:C161"/>
    <mergeCell ref="B145:C145"/>
    <mergeCell ref="B125:C125"/>
    <mergeCell ref="B129:C129"/>
    <mergeCell ref="B141:C141"/>
    <mergeCell ref="B137:C137"/>
  </mergeCells>
  <conditionalFormatting sqref="F202:F1048576 F24:G24 F1:G12 F27:G27 F21:G21 F46:G72 F77:G95 F141:G144 F149:F150 E151:F156 G149:G156 F112:G132 G197:G1048576 E197:F201">
    <cfRule type="cellIs" dxfId="69" priority="113" stopIfTrue="1" operator="equal">
      <formula>0</formula>
    </cfRule>
  </conditionalFormatting>
  <conditionalFormatting sqref="A1:A12 A22:A28 A46:A72 A78:A95 A142:A144 A149:A156 A112:A132 A198:A1048576">
    <cfRule type="cellIs" dxfId="68" priority="112" operator="equal">
      <formula>"a"</formula>
    </cfRule>
  </conditionalFormatting>
  <conditionalFormatting sqref="F22:G23">
    <cfRule type="cellIs" dxfId="67" priority="110" stopIfTrue="1" operator="equal">
      <formula>0</formula>
    </cfRule>
  </conditionalFormatting>
  <conditionalFormatting sqref="F73:G76">
    <cfRule type="cellIs" dxfId="66" priority="93" stopIfTrue="1" operator="equal">
      <formula>0</formula>
    </cfRule>
  </conditionalFormatting>
  <conditionalFormatting sqref="A77">
    <cfRule type="cellIs" dxfId="65" priority="91" operator="equal">
      <formula>"a"</formula>
    </cfRule>
  </conditionalFormatting>
  <conditionalFormatting sqref="F29:G32 F45:G45">
    <cfRule type="cellIs" dxfId="64" priority="90" stopIfTrue="1" operator="equal">
      <formula>0</formula>
    </cfRule>
  </conditionalFormatting>
  <conditionalFormatting sqref="A30:A32 A45">
    <cfRule type="cellIs" dxfId="63" priority="89" operator="equal">
      <formula>"a"</formula>
    </cfRule>
  </conditionalFormatting>
  <conditionalFormatting sqref="A73:A76">
    <cfRule type="cellIs" dxfId="62" priority="92" operator="equal">
      <formula>"a"</formula>
    </cfRule>
  </conditionalFormatting>
  <conditionalFormatting sqref="F25:G25 F28:G28">
    <cfRule type="cellIs" dxfId="61" priority="86" stopIfTrue="1" operator="equal">
      <formula>0</formula>
    </cfRule>
  </conditionalFormatting>
  <conditionalFormatting sqref="F26:G26">
    <cfRule type="cellIs" dxfId="60" priority="83" stopIfTrue="1" operator="equal">
      <formula>0</formula>
    </cfRule>
  </conditionalFormatting>
  <conditionalFormatting sqref="A29">
    <cfRule type="cellIs" dxfId="59" priority="66" operator="equal">
      <formula>"a"</formula>
    </cfRule>
  </conditionalFormatting>
  <conditionalFormatting sqref="A33">
    <cfRule type="cellIs" dxfId="58" priority="63" operator="equal">
      <formula>"a"</formula>
    </cfRule>
  </conditionalFormatting>
  <conditionalFormatting sqref="F33:G36">
    <cfRule type="cellIs" dxfId="57" priority="65" stopIfTrue="1" operator="equal">
      <formula>0</formula>
    </cfRule>
  </conditionalFormatting>
  <conditionalFormatting sqref="A34:A36">
    <cfRule type="cellIs" dxfId="56" priority="64" operator="equal">
      <formula>"a"</formula>
    </cfRule>
  </conditionalFormatting>
  <conditionalFormatting sqref="F13:G16">
    <cfRule type="cellIs" dxfId="55" priority="62" stopIfTrue="1" operator="equal">
      <formula>0</formula>
    </cfRule>
  </conditionalFormatting>
  <conditionalFormatting sqref="A14:A16">
    <cfRule type="cellIs" dxfId="54" priority="61" operator="equal">
      <formula>"a"</formula>
    </cfRule>
  </conditionalFormatting>
  <conditionalFormatting sqref="A13">
    <cfRule type="cellIs" dxfId="53" priority="60" operator="equal">
      <formula>"a"</formula>
    </cfRule>
  </conditionalFormatting>
  <conditionalFormatting sqref="F17:G20">
    <cfRule type="cellIs" dxfId="52" priority="59" stopIfTrue="1" operator="equal">
      <formula>0</formula>
    </cfRule>
  </conditionalFormatting>
  <conditionalFormatting sqref="A18:A20">
    <cfRule type="cellIs" dxfId="51" priority="58" operator="equal">
      <formula>"a"</formula>
    </cfRule>
  </conditionalFormatting>
  <conditionalFormatting sqref="A17">
    <cfRule type="cellIs" dxfId="50" priority="57" operator="equal">
      <formula>"a"</formula>
    </cfRule>
  </conditionalFormatting>
  <conditionalFormatting sqref="A21">
    <cfRule type="cellIs" dxfId="49" priority="56" operator="equal">
      <formula>"a"</formula>
    </cfRule>
  </conditionalFormatting>
  <conditionalFormatting sqref="F41:G44">
    <cfRule type="cellIs" dxfId="48" priority="55" stopIfTrue="1" operator="equal">
      <formula>0</formula>
    </cfRule>
  </conditionalFormatting>
  <conditionalFormatting sqref="A42:A44">
    <cfRule type="cellIs" dxfId="47" priority="54" operator="equal">
      <formula>"a"</formula>
    </cfRule>
  </conditionalFormatting>
  <conditionalFormatting sqref="F133:G136">
    <cfRule type="cellIs" dxfId="46" priority="52" stopIfTrue="1" operator="equal">
      <formula>0</formula>
    </cfRule>
  </conditionalFormatting>
  <conditionalFormatting sqref="A133:A136">
    <cfRule type="cellIs" dxfId="45" priority="51" operator="equal">
      <formula>"a"</formula>
    </cfRule>
  </conditionalFormatting>
  <conditionalFormatting sqref="F145:G148">
    <cfRule type="cellIs" dxfId="44" priority="47" stopIfTrue="1" operator="equal">
      <formula>0</formula>
    </cfRule>
  </conditionalFormatting>
  <conditionalFormatting sqref="A146:A148">
    <cfRule type="cellIs" dxfId="43" priority="46" operator="equal">
      <formula>"a"</formula>
    </cfRule>
  </conditionalFormatting>
  <conditionalFormatting sqref="A145">
    <cfRule type="cellIs" dxfId="42" priority="45" operator="equal">
      <formula>"a"</formula>
    </cfRule>
  </conditionalFormatting>
  <conditionalFormatting sqref="A96:A99">
    <cfRule type="cellIs" dxfId="41" priority="43" operator="equal">
      <formula>"a"</formula>
    </cfRule>
  </conditionalFormatting>
  <conditionalFormatting sqref="F96:G99">
    <cfRule type="cellIs" dxfId="40" priority="44" stopIfTrue="1" operator="equal">
      <formula>0</formula>
    </cfRule>
  </conditionalFormatting>
  <conditionalFormatting sqref="F104:G107">
    <cfRule type="cellIs" dxfId="39" priority="42" stopIfTrue="1" operator="equal">
      <formula>0</formula>
    </cfRule>
  </conditionalFormatting>
  <conditionalFormatting sqref="A104:A107">
    <cfRule type="cellIs" dxfId="38" priority="41" operator="equal">
      <formula>"a"</formula>
    </cfRule>
  </conditionalFormatting>
  <conditionalFormatting sqref="E161:G164">
    <cfRule type="cellIs" dxfId="37" priority="40" stopIfTrue="1" operator="equal">
      <formula>0</formula>
    </cfRule>
  </conditionalFormatting>
  <conditionalFormatting sqref="A161:A164">
    <cfRule type="cellIs" dxfId="36" priority="39" operator="equal">
      <formula>"a"</formula>
    </cfRule>
  </conditionalFormatting>
  <conditionalFormatting sqref="A157:A160">
    <cfRule type="cellIs" dxfId="35" priority="36" operator="equal">
      <formula>"a"</formula>
    </cfRule>
  </conditionalFormatting>
  <conditionalFormatting sqref="F157:G160">
    <cfRule type="cellIs" dxfId="34" priority="37" stopIfTrue="1" operator="equal">
      <formula>0</formula>
    </cfRule>
  </conditionalFormatting>
  <conditionalFormatting sqref="E189:G192">
    <cfRule type="cellIs" dxfId="33" priority="35" stopIfTrue="1" operator="equal">
      <formula>0</formula>
    </cfRule>
  </conditionalFormatting>
  <conditionalFormatting sqref="A190:A192">
    <cfRule type="cellIs" dxfId="32" priority="34" operator="equal">
      <formula>"a"</formula>
    </cfRule>
  </conditionalFormatting>
  <conditionalFormatting sqref="E165:G168">
    <cfRule type="cellIs" dxfId="31" priority="33" stopIfTrue="1" operator="equal">
      <formula>0</formula>
    </cfRule>
  </conditionalFormatting>
  <conditionalFormatting sqref="A165:A168">
    <cfRule type="cellIs" dxfId="30" priority="32" operator="equal">
      <formula>"a"</formula>
    </cfRule>
  </conditionalFormatting>
  <conditionalFormatting sqref="A169:A172">
    <cfRule type="cellIs" dxfId="29" priority="29" operator="equal">
      <formula>"a"</formula>
    </cfRule>
  </conditionalFormatting>
  <conditionalFormatting sqref="E169:G172">
    <cfRule type="cellIs" dxfId="28" priority="30" stopIfTrue="1" operator="equal">
      <formula>0</formula>
    </cfRule>
  </conditionalFormatting>
  <conditionalFormatting sqref="A173:A176">
    <cfRule type="cellIs" dxfId="27" priority="27" operator="equal">
      <formula>"a"</formula>
    </cfRule>
  </conditionalFormatting>
  <conditionalFormatting sqref="E173:G176">
    <cfRule type="cellIs" dxfId="26" priority="28" stopIfTrue="1" operator="equal">
      <formula>0</formula>
    </cfRule>
  </conditionalFormatting>
  <conditionalFormatting sqref="A100:A103">
    <cfRule type="cellIs" dxfId="25" priority="23" operator="equal">
      <formula>"a"</formula>
    </cfRule>
  </conditionalFormatting>
  <conditionalFormatting sqref="F100:G103">
    <cfRule type="cellIs" dxfId="24" priority="24" stopIfTrue="1" operator="equal">
      <formula>0</formula>
    </cfRule>
  </conditionalFormatting>
  <conditionalFormatting sqref="F108:G111">
    <cfRule type="cellIs" dxfId="23" priority="22" stopIfTrue="1" operator="equal">
      <formula>0</formula>
    </cfRule>
  </conditionalFormatting>
  <conditionalFormatting sqref="A108:A111">
    <cfRule type="cellIs" dxfId="22" priority="21" operator="equal">
      <formula>"a"</formula>
    </cfRule>
  </conditionalFormatting>
  <conditionalFormatting sqref="A182:A184">
    <cfRule type="cellIs" dxfId="21" priority="19" operator="equal">
      <formula>"a"</formula>
    </cfRule>
  </conditionalFormatting>
  <conditionalFormatting sqref="E181:G184">
    <cfRule type="cellIs" dxfId="20" priority="20" stopIfTrue="1" operator="equal">
      <formula>0</formula>
    </cfRule>
  </conditionalFormatting>
  <conditionalFormatting sqref="A189">
    <cfRule type="cellIs" dxfId="19" priority="18" operator="equal">
      <formula>"a"</formula>
    </cfRule>
  </conditionalFormatting>
  <conditionalFormatting sqref="A185:A188">
    <cfRule type="cellIs" dxfId="18" priority="16" operator="equal">
      <formula>"a"</formula>
    </cfRule>
  </conditionalFormatting>
  <conditionalFormatting sqref="E185:G188">
    <cfRule type="cellIs" dxfId="17" priority="17" stopIfTrue="1" operator="equal">
      <formula>0</formula>
    </cfRule>
  </conditionalFormatting>
  <conditionalFormatting sqref="A177:A180">
    <cfRule type="cellIs" dxfId="16" priority="14" operator="equal">
      <formula>"a"</formula>
    </cfRule>
  </conditionalFormatting>
  <conditionalFormatting sqref="E177:G180">
    <cfRule type="cellIs" dxfId="15" priority="15" stopIfTrue="1" operator="equal">
      <formula>0</formula>
    </cfRule>
  </conditionalFormatting>
  <conditionalFormatting sqref="A181">
    <cfRule type="cellIs" dxfId="14" priority="13" operator="equal">
      <formula>"a"</formula>
    </cfRule>
  </conditionalFormatting>
  <conditionalFormatting sqref="E193:G196">
    <cfRule type="cellIs" dxfId="13" priority="12" stopIfTrue="1" operator="equal">
      <formula>0</formula>
    </cfRule>
  </conditionalFormatting>
  <conditionalFormatting sqref="A195:A196">
    <cfRule type="cellIs" dxfId="12" priority="11" operator="equal">
      <formula>"a"</formula>
    </cfRule>
  </conditionalFormatting>
  <conditionalFormatting sqref="A193">
    <cfRule type="cellIs" dxfId="11" priority="10" operator="equal">
      <formula>"a"</formula>
    </cfRule>
  </conditionalFormatting>
  <conditionalFormatting sqref="A197">
    <cfRule type="cellIs" dxfId="10" priority="9" operator="equal">
      <formula>"a"</formula>
    </cfRule>
  </conditionalFormatting>
  <conditionalFormatting sqref="A194">
    <cfRule type="cellIs" dxfId="9" priority="8" operator="equal">
      <formula>"a"</formula>
    </cfRule>
  </conditionalFormatting>
  <conditionalFormatting sqref="A37">
    <cfRule type="cellIs" dxfId="8" priority="5" operator="equal">
      <formula>"a"</formula>
    </cfRule>
  </conditionalFormatting>
  <conditionalFormatting sqref="F37:G40">
    <cfRule type="cellIs" dxfId="7" priority="7" stopIfTrue="1" operator="equal">
      <formula>0</formula>
    </cfRule>
  </conditionalFormatting>
  <conditionalFormatting sqref="A38:A40">
    <cfRule type="cellIs" dxfId="6" priority="6" operator="equal">
      <formula>"a"</formula>
    </cfRule>
  </conditionalFormatting>
  <conditionalFormatting sqref="A41">
    <cfRule type="cellIs" dxfId="5" priority="4" operator="equal">
      <formula>"a"</formula>
    </cfRule>
  </conditionalFormatting>
  <conditionalFormatting sqref="F137:G140">
    <cfRule type="cellIs" dxfId="4" priority="3" stopIfTrue="1" operator="equal">
      <formula>0</formula>
    </cfRule>
  </conditionalFormatting>
  <conditionalFormatting sqref="A137:A140">
    <cfRule type="cellIs" dxfId="3" priority="2" operator="equal">
      <formula>"a"</formula>
    </cfRule>
  </conditionalFormatting>
  <conditionalFormatting sqref="A141">
    <cfRule type="cellIs" dxfId="2" priority="1" operator="equal">
      <formula>"a"</formula>
    </cfRule>
  </conditionalFormatting>
  <pageMargins left="0.98425196850393704" right="0.47244094488188981" top="0.78740157480314965" bottom="0.43307086614173229" header="0.39370078740157483" footer="0.35433070866141736"/>
  <pageSetup paperSize="9" scale="95" orientation="landscape" horizontalDpi="360" verticalDpi="360" r:id="rId1"/>
  <headerFooter alignWithMargins="0">
    <oddFooter>&amp;L&amp;"Arial CE,Običajno"&amp;10      &amp;F&amp;R&amp;"Arial CE,Običajno"&amp;10&amp;A stran &amp;P/&amp;N</oddFooter>
  </headerFooter>
  <rowBreaks count="6" manualBreakCount="6">
    <brk id="20" max="6" man="1"/>
    <brk id="46" max="16383" man="1"/>
    <brk id="85" max="6" man="1"/>
    <brk id="113" max="16383" man="1"/>
    <brk id="150" max="16383" man="1"/>
    <brk id="844"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10</vt:i4>
      </vt:variant>
    </vt:vector>
  </HeadingPairs>
  <TitlesOfParts>
    <vt:vector size="15" baseType="lpstr">
      <vt:lpstr>rekapitulacija</vt:lpstr>
      <vt:lpstr>A-gradbena in zaključna dela</vt:lpstr>
      <vt:lpstr>B-elektroinstalacije</vt:lpstr>
      <vt:lpstr>C-strojne_inštalacije</vt:lpstr>
      <vt:lpstr>D-zunanja ureditev</vt:lpstr>
      <vt:lpstr>'A-gradbena in zaključna dela'!Področje_tiskanja</vt:lpstr>
      <vt:lpstr>'B-elektroinstalacije'!Področje_tiskanja</vt:lpstr>
      <vt:lpstr>'C-strojne_inštalacije'!Področje_tiskanja</vt:lpstr>
      <vt:lpstr>'D-zunanja ureditev'!Področje_tiskanja</vt:lpstr>
      <vt:lpstr>rekapitulacija!Področje_tiskanja</vt:lpstr>
      <vt:lpstr>'A-gradbena in zaključna dela'!Tiskanje_naslovov</vt:lpstr>
      <vt:lpstr>'B-elektroinstalacije'!Tiskanje_naslovov</vt:lpstr>
      <vt:lpstr>'C-strojne_inštalacije'!Tiskanje_naslovov</vt:lpstr>
      <vt:lpstr>'D-zunanja ureditev'!Tiskanje_naslovov</vt:lpstr>
      <vt:lpstr>rekapitulacija!Tiskanje_naslovov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Navor</dc:creator>
  <cp:lastModifiedBy>lebict</cp:lastModifiedBy>
  <cp:lastPrinted>2018-05-08T09:22:31Z</cp:lastPrinted>
  <dcterms:created xsi:type="dcterms:W3CDTF">1999-01-21T18:41:28Z</dcterms:created>
  <dcterms:modified xsi:type="dcterms:W3CDTF">2018-07-05T10:36:11Z</dcterms:modified>
</cp:coreProperties>
</file>